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00 Mother Books\02-Product\09 Stavební připravenost\Guardy\CZ\"/>
    </mc:Choice>
  </mc:AlternateContent>
  <xr:revisionPtr revIDLastSave="0" documentId="8_{F3599BC5-2414-4B12-AA19-03D9FCA11630}" xr6:coauthVersionLast="47" xr6:coauthVersionMax="47" xr10:uidLastSave="{00000000-0000-0000-0000-000000000000}"/>
  <bookViews>
    <workbookView xWindow="-120" yWindow="-120" windowWidth="29040" windowHeight="15840" xr2:uid="{F56723CA-6FA2-4FFF-BAB7-14F716D7F0AA}"/>
  </bookViews>
  <sheets>
    <sheet name="EXT" sheetId="1" r:id="rId1"/>
    <sheet name="Translation" sheetId="2" state="hidden" r:id="rId2"/>
    <sheet name="Selections" sheetId="3" state="hidden" r:id="rId3"/>
  </sheets>
  <definedNames>
    <definedName name="_xlnm.Print_Area" localSheetId="0">EXT!$A$1:$AD$68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8" i="3" l="1"/>
  <c r="L98" i="3"/>
  <c r="K98" i="3"/>
  <c r="N97" i="3"/>
  <c r="L97" i="3"/>
  <c r="K97" i="3"/>
  <c r="N96" i="3"/>
  <c r="L96" i="3"/>
  <c r="K96" i="3"/>
  <c r="N95" i="3"/>
  <c r="K95" i="3" s="1"/>
  <c r="L95" i="3"/>
  <c r="N94" i="3"/>
  <c r="K94" i="3"/>
  <c r="I94" i="3"/>
  <c r="N92" i="3"/>
  <c r="K92" i="3" s="1"/>
  <c r="L92" i="3"/>
  <c r="N91" i="3"/>
  <c r="K91" i="3" s="1"/>
  <c r="L91" i="3"/>
  <c r="N90" i="3"/>
  <c r="K90" i="3" s="1"/>
  <c r="L90" i="3"/>
  <c r="N89" i="3"/>
  <c r="L89" i="3"/>
  <c r="K89" i="3"/>
  <c r="C89" i="3"/>
  <c r="N88" i="3"/>
  <c r="K88" i="3"/>
  <c r="C88" i="3"/>
  <c r="Q86" i="3"/>
  <c r="I86" i="3"/>
  <c r="C86" i="3"/>
  <c r="Q80" i="3"/>
  <c r="N80" i="3"/>
  <c r="K80" i="3"/>
  <c r="Q76" i="3"/>
  <c r="N76" i="3"/>
  <c r="K76" i="3"/>
  <c r="C73" i="3"/>
  <c r="Q72" i="3"/>
  <c r="N72" i="3"/>
  <c r="K72" i="3"/>
  <c r="C72" i="3"/>
  <c r="T70" i="3"/>
  <c r="I70" i="3"/>
  <c r="C70" i="3"/>
  <c r="N64" i="3"/>
  <c r="L64" i="3"/>
  <c r="K64" i="3"/>
  <c r="N63" i="3"/>
  <c r="L63" i="3"/>
  <c r="K63" i="3"/>
  <c r="N62" i="3"/>
  <c r="L62" i="3"/>
  <c r="K62" i="3"/>
  <c r="N61" i="3"/>
  <c r="K61" i="3" s="1"/>
  <c r="L61" i="3"/>
  <c r="I61" i="3"/>
  <c r="N60" i="3"/>
  <c r="K60" i="3"/>
  <c r="F60" i="3"/>
  <c r="C60" i="3"/>
  <c r="F59" i="3"/>
  <c r="C59" i="3"/>
  <c r="I59" i="3" s="1"/>
  <c r="N58" i="3"/>
  <c r="K58" i="3" s="1"/>
  <c r="L58" i="3"/>
  <c r="F58" i="3"/>
  <c r="N57" i="3"/>
  <c r="L57" i="3"/>
  <c r="K57" i="3"/>
  <c r="I57" i="3"/>
  <c r="F57" i="3"/>
  <c r="N56" i="3"/>
  <c r="L56" i="3"/>
  <c r="K56" i="3"/>
  <c r="F56" i="3"/>
  <c r="N55" i="3"/>
  <c r="K55" i="3" s="1"/>
  <c r="L55" i="3"/>
  <c r="F55" i="3"/>
  <c r="C55" i="3"/>
  <c r="N54" i="3"/>
  <c r="K54" i="3"/>
  <c r="F54" i="3"/>
  <c r="C54" i="3"/>
  <c r="I58" i="3" s="1"/>
  <c r="I52" i="3"/>
  <c r="C52" i="3"/>
  <c r="Q46" i="3"/>
  <c r="N46" i="3"/>
  <c r="K46" i="3"/>
  <c r="F44" i="3"/>
  <c r="C44" i="3"/>
  <c r="F43" i="3"/>
  <c r="C43" i="3"/>
  <c r="I43" i="3" s="1"/>
  <c r="Q42" i="3"/>
  <c r="N42" i="3"/>
  <c r="K42" i="3"/>
  <c r="F42" i="3"/>
  <c r="I41" i="3"/>
  <c r="F41" i="3"/>
  <c r="F40" i="3"/>
  <c r="F39" i="3"/>
  <c r="C39" i="3"/>
  <c r="Q38" i="3"/>
  <c r="N38" i="3"/>
  <c r="K38" i="3"/>
  <c r="F38" i="3"/>
  <c r="C38" i="3"/>
  <c r="I42" i="3" s="1"/>
  <c r="I36" i="3"/>
  <c r="C36" i="3"/>
  <c r="N32" i="3"/>
  <c r="K32" i="3" s="1"/>
  <c r="L32" i="3"/>
  <c r="N31" i="3"/>
  <c r="K31" i="3" s="1"/>
  <c r="L31" i="3"/>
  <c r="N30" i="3"/>
  <c r="L30" i="3"/>
  <c r="K30" i="3"/>
  <c r="N29" i="3"/>
  <c r="L29" i="3"/>
  <c r="K29" i="3"/>
  <c r="N28" i="3"/>
  <c r="K28" i="3"/>
  <c r="N26" i="3"/>
  <c r="L26" i="3"/>
  <c r="K26" i="3"/>
  <c r="N25" i="3"/>
  <c r="L25" i="3"/>
  <c r="K25" i="3"/>
  <c r="I25" i="3"/>
  <c r="N24" i="3"/>
  <c r="K24" i="3" s="1"/>
  <c r="L24" i="3"/>
  <c r="N23" i="3"/>
  <c r="K23" i="3" s="1"/>
  <c r="L23" i="3"/>
  <c r="C23" i="3"/>
  <c r="N22" i="3"/>
  <c r="K22" i="3"/>
  <c r="F22" i="3"/>
  <c r="C22" i="3"/>
  <c r="I20" i="3"/>
  <c r="C20" i="3"/>
  <c r="Q13" i="3"/>
  <c r="N13" i="3"/>
  <c r="K13" i="3"/>
  <c r="Q9" i="3"/>
  <c r="N9" i="3"/>
  <c r="K9" i="3"/>
  <c r="C6" i="3"/>
  <c r="Q5" i="3"/>
  <c r="N5" i="3"/>
  <c r="K5" i="3"/>
  <c r="F5" i="3"/>
  <c r="C5" i="3"/>
  <c r="I3" i="3"/>
  <c r="C3" i="3"/>
  <c r="A2" i="2"/>
  <c r="A49" i="2" s="1"/>
  <c r="F14" i="1" s="1"/>
  <c r="N13" i="1"/>
  <c r="M13" i="1"/>
  <c r="L13" i="1"/>
  <c r="K13" i="1"/>
  <c r="J13" i="1"/>
  <c r="I13" i="1"/>
  <c r="H13" i="1"/>
  <c r="G13" i="1"/>
  <c r="N12" i="1"/>
  <c r="M12" i="1"/>
  <c r="L12" i="1"/>
  <c r="K12" i="1"/>
  <c r="J12" i="1"/>
  <c r="I12" i="1"/>
  <c r="H12" i="1"/>
  <c r="G12" i="1"/>
  <c r="N11" i="1"/>
  <c r="M11" i="1"/>
  <c r="L11" i="1"/>
  <c r="K11" i="1"/>
  <c r="J11" i="1"/>
  <c r="I11" i="1"/>
  <c r="H11" i="1"/>
  <c r="G11" i="1"/>
  <c r="P10" i="1"/>
  <c r="N10" i="1"/>
  <c r="L10" i="1"/>
  <c r="K10" i="1"/>
  <c r="J10" i="1"/>
  <c r="M10" i="1" s="1"/>
  <c r="I10" i="1"/>
  <c r="H10" i="1"/>
  <c r="G10" i="1"/>
  <c r="N9" i="1"/>
  <c r="L9" i="1"/>
  <c r="K9" i="1"/>
  <c r="J9" i="1"/>
  <c r="M9" i="1" s="1"/>
  <c r="I9" i="1"/>
  <c r="H9" i="1"/>
  <c r="G9" i="1"/>
  <c r="N8" i="1"/>
  <c r="L8" i="1"/>
  <c r="K8" i="1"/>
  <c r="J8" i="1"/>
  <c r="M8" i="1" s="1"/>
  <c r="I8" i="1"/>
  <c r="H8" i="1"/>
  <c r="G8" i="1"/>
  <c r="N7" i="1"/>
  <c r="M7" i="1"/>
  <c r="L7" i="1"/>
  <c r="K7" i="1"/>
  <c r="J7" i="1"/>
  <c r="I7" i="1"/>
  <c r="H7" i="1"/>
  <c r="G7" i="1"/>
  <c r="N6" i="1"/>
  <c r="M6" i="1"/>
  <c r="L6" i="1"/>
  <c r="K6" i="1"/>
  <c r="J6" i="1"/>
  <c r="I6" i="1"/>
  <c r="H6" i="1"/>
  <c r="G6" i="1"/>
  <c r="N5" i="1"/>
  <c r="M5" i="1"/>
  <c r="L5" i="1"/>
  <c r="K5" i="1"/>
  <c r="J5" i="1"/>
  <c r="I5" i="1"/>
  <c r="H5" i="1"/>
  <c r="G5" i="1"/>
  <c r="W4" i="1"/>
  <c r="T4" i="1"/>
  <c r="S4" i="1"/>
  <c r="V4" i="1" s="1"/>
  <c r="R4" i="1"/>
  <c r="U4" i="1" s="1"/>
  <c r="M3" i="1"/>
  <c r="A9" i="2" l="1"/>
  <c r="Y4" i="1" s="1"/>
  <c r="A13" i="2"/>
  <c r="A20" i="2"/>
  <c r="Y13" i="1" s="1"/>
  <c r="A28" i="2"/>
  <c r="R17" i="1" s="1"/>
  <c r="A39" i="2"/>
  <c r="A46" i="2"/>
  <c r="A54" i="2"/>
  <c r="A11" i="2"/>
  <c r="A18" i="2"/>
  <c r="Y12" i="1" s="1"/>
  <c r="A25" i="2"/>
  <c r="G57" i="1" s="1"/>
  <c r="A30" i="2"/>
  <c r="Q62" i="1" s="1"/>
  <c r="A38" i="2"/>
  <c r="A47" i="2"/>
  <c r="A7" i="2"/>
  <c r="M2" i="1" s="1"/>
  <c r="A14" i="2"/>
  <c r="Y11" i="1" s="1"/>
  <c r="A19" i="2"/>
  <c r="A26" i="2"/>
  <c r="Y2" i="1" s="1"/>
  <c r="A33" i="2"/>
  <c r="Y14" i="1" s="1"/>
  <c r="A37" i="2"/>
  <c r="A44" i="2"/>
  <c r="A53" i="2"/>
  <c r="A5" i="2"/>
  <c r="A12" i="2"/>
  <c r="Y5" i="1" s="1"/>
  <c r="A22" i="2"/>
  <c r="Y9" i="1" s="1"/>
  <c r="A29" i="2"/>
  <c r="A40" i="2"/>
  <c r="A48" i="2"/>
  <c r="A52" i="2"/>
  <c r="P56" i="1" s="1"/>
  <c r="A4" i="2"/>
  <c r="F3" i="1" s="1"/>
  <c r="A8" i="2"/>
  <c r="Y7" i="1" s="1"/>
  <c r="A15" i="2"/>
  <c r="A24" i="2"/>
  <c r="A57" i="1" s="1"/>
  <c r="A32" i="2"/>
  <c r="AC66" i="1" s="1"/>
  <c r="A36" i="2"/>
  <c r="A43" i="2"/>
  <c r="A50" i="2"/>
  <c r="Y15" i="1" s="1"/>
  <c r="A3" i="2"/>
  <c r="A6" i="2"/>
  <c r="J2" i="1" s="1"/>
  <c r="A16" i="2"/>
  <c r="Y6" i="1" s="1"/>
  <c r="A21" i="2"/>
  <c r="A27" i="2"/>
  <c r="A34" i="2"/>
  <c r="B27" i="1" s="1"/>
  <c r="A41" i="2"/>
  <c r="A45" i="2"/>
  <c r="A51" i="2"/>
  <c r="Y18" i="1" s="1"/>
  <c r="A10" i="2"/>
  <c r="Y8" i="1" s="1"/>
  <c r="A17" i="2"/>
  <c r="A23" i="2"/>
  <c r="Y10" i="1" s="1"/>
  <c r="A31" i="2"/>
  <c r="AB66" i="1" s="1"/>
  <c r="A35" i="2"/>
  <c r="B28" i="1" s="1"/>
  <c r="A42" i="2"/>
  <c r="F2" i="1" l="1"/>
  <c r="Y3" i="1"/>
  <c r="W37" i="1"/>
  <c r="R37" i="1"/>
</calcChain>
</file>

<file path=xl/sharedStrings.xml><?xml version="1.0" encoding="utf-8"?>
<sst xmlns="http://schemas.openxmlformats.org/spreadsheetml/2006/main" count="577" uniqueCount="488">
  <si>
    <t>Zvolte jazyk</t>
  </si>
  <si>
    <t>H</t>
  </si>
  <si>
    <t>Select a language</t>
  </si>
  <si>
    <t>FOH</t>
  </si>
  <si>
    <t>D</t>
  </si>
  <si>
    <t>K</t>
  </si>
  <si>
    <t>min. CEL</t>
  </si>
  <si>
    <r>
      <t>CPH*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</si>
  <si>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CPH*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</si>
  <si>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X</t>
  </si>
  <si>
    <t>E1</t>
  </si>
  <si>
    <t>E2</t>
  </si>
  <si>
    <t>GH</t>
  </si>
  <si>
    <t>Wählen Sie eine Sprache:</t>
  </si>
  <si>
    <t>FI</t>
  </si>
  <si>
    <t>GH + 0</t>
  </si>
  <si>
    <t>GH + 575</t>
  </si>
  <si>
    <t>GH - 35</t>
  </si>
  <si>
    <t>GH + 100</t>
  </si>
  <si>
    <t>GH - 250</t>
  </si>
  <si>
    <t>GH - 0</t>
  </si>
  <si>
    <t>GH + 125</t>
  </si>
  <si>
    <t>Black</t>
  </si>
  <si>
    <t>RUN 600</t>
  </si>
  <si>
    <t>Cube</t>
  </si>
  <si>
    <t>Wybierz język:</t>
  </si>
  <si>
    <t>Sélectionner une langue:</t>
  </si>
  <si>
    <t>REN</t>
  </si>
  <si>
    <t>Kies een taal:</t>
  </si>
  <si>
    <t>CEL</t>
  </si>
  <si>
    <t>CPH</t>
  </si>
  <si>
    <t>Y1</t>
  </si>
  <si>
    <t>Y2</t>
  </si>
  <si>
    <t xml:space="preserve">     Z</t>
  </si>
  <si>
    <t>Z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</si>
  <si>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</si>
  <si>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Y1 = 400</t>
  </si>
  <si>
    <t>Y2 = 800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</si>
  <si>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</si>
  <si>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=</t>
  </si>
  <si>
    <t>GH - 75</t>
  </si>
  <si>
    <t xml:space="preserve">CEL </t>
  </si>
  <si>
    <t xml:space="preserve">=  </t>
  </si>
  <si>
    <t xml:space="preserve">FOH  </t>
  </si>
  <si>
    <t xml:space="preserve">    &gt;= 95</t>
  </si>
  <si>
    <t>&gt;=95</t>
  </si>
  <si>
    <t>0 - 94</t>
  </si>
  <si>
    <t>https://www.door-documents.com/en/installation-drawing-ext</t>
  </si>
  <si>
    <t>Guardy EXT</t>
  </si>
  <si>
    <t>A4</t>
  </si>
  <si>
    <t>EXT</t>
  </si>
  <si>
    <t>LHF-C</t>
  </si>
  <si>
    <t>LHF-C-Ki</t>
  </si>
  <si>
    <t>LHR-C</t>
  </si>
  <si>
    <t>LHR-C-Ki</t>
  </si>
  <si>
    <t>CZ</t>
  </si>
  <si>
    <t>EN</t>
  </si>
  <si>
    <t>DE</t>
  </si>
  <si>
    <t>PL</t>
  </si>
  <si>
    <t>FR</t>
  </si>
  <si>
    <t>NL</t>
  </si>
  <si>
    <t>ET</t>
  </si>
  <si>
    <t>Obecná</t>
  </si>
  <si>
    <t>General</t>
  </si>
  <si>
    <t>Allgemeine</t>
  </si>
  <si>
    <t xml:space="preserve">Ogólna </t>
  </si>
  <si>
    <t>Hauteur</t>
  </si>
  <si>
    <t>Algemene</t>
  </si>
  <si>
    <t>Üldine</t>
  </si>
  <si>
    <t>Yleinen</t>
  </si>
  <si>
    <t>výška [mm]</t>
  </si>
  <si>
    <t>height [mm]</t>
  </si>
  <si>
    <t>Höhe [mm]</t>
  </si>
  <si>
    <t>wysokość [mm]</t>
  </si>
  <si>
    <t>Générale [mm]</t>
  </si>
  <si>
    <t>hoogte [mm]</t>
  </si>
  <si>
    <t>kõrgus [mm]</t>
  </si>
  <si>
    <t>Korkeus [mm]</t>
  </si>
  <si>
    <t>Min. výška stropu [mm]</t>
  </si>
  <si>
    <t>Min. height of ceiling [mm]</t>
  </si>
  <si>
    <t>Min. Deckenhöhe [mm]</t>
  </si>
  <si>
    <t>Min wysokość stropu [mm]</t>
  </si>
  <si>
    <t>Hauteur minimale du plafond [mm]</t>
  </si>
  <si>
    <t>Min. plafondhoogte [mm]</t>
  </si>
  <si>
    <t>Min. lae kõrgus [mm]</t>
  </si>
  <si>
    <t>Min. katon korkeus [mm]</t>
  </si>
  <si>
    <t>Vrata bez motoru</t>
  </si>
  <si>
    <t>Manually operated</t>
  </si>
  <si>
    <t>Tor ohne Motor</t>
  </si>
  <si>
    <t>Brama bez napędu</t>
  </si>
  <si>
    <t>Porte sans moteur</t>
  </si>
  <si>
    <t>Deur zonder motor</t>
  </si>
  <si>
    <t>Käsitsi juhitav</t>
  </si>
  <si>
    <t>Käsikäyttöinen</t>
  </si>
  <si>
    <t>Vrata s motorem</t>
  </si>
  <si>
    <t>Electric. operated</t>
  </si>
  <si>
    <t>Tor mit Motor</t>
  </si>
  <si>
    <t>Brama z napędem</t>
  </si>
  <si>
    <t>Porte avec moteur</t>
  </si>
  <si>
    <t>Garaged. met motor</t>
  </si>
  <si>
    <t>Elektriliselt juhitav</t>
  </si>
  <si>
    <t>Sähkökäyttöinen</t>
  </si>
  <si>
    <t>Výška stropu [mm]</t>
  </si>
  <si>
    <t>Height of ceiling [mm]</t>
  </si>
  <si>
    <t>Deckenhöhe [mm]</t>
  </si>
  <si>
    <t>Wysokość stropu [mm]</t>
  </si>
  <si>
    <t>Hauteur du plafond [mm]</t>
  </si>
  <si>
    <t>Plafondhoogte [mm]</t>
  </si>
  <si>
    <t>Lae kõrgus [mm]</t>
  </si>
  <si>
    <t>Katon korkeus [mm]</t>
  </si>
  <si>
    <t>Výška ke spodní hraně překladového profilu [mm]</t>
  </si>
  <si>
    <t>Height to bottom edge of lintel profile [mm]</t>
  </si>
  <si>
    <t>Höhe zur unteren Kante des Sturzprofiles [mm]</t>
  </si>
  <si>
    <t>Wysokość do dolnej krawędzi profilu nadproża [mm]</t>
  </si>
  <si>
    <t>Hauteur jusqu'à l'arête inférieure du profilé de linteau [mm]</t>
  </si>
  <si>
    <t>Hoogte vanaf de onderrand van het dwarsbalkprofiel [mm]</t>
  </si>
  <si>
    <t>Kõrgus silluse profiili alumise servani [mm]</t>
  </si>
  <si>
    <t>Korkeus kamanaprofiilin alareunaan [mm]</t>
  </si>
  <si>
    <t>Spodní hrana plně otevřených vrat [mm]</t>
  </si>
  <si>
    <t>Bottom edge of fully open door [mm]</t>
  </si>
  <si>
    <t>Untere Kante des vollständig geöffneten Tors [mm]</t>
  </si>
  <si>
    <t>Dolna krawędź w pełni otwartej bramy [mm]</t>
  </si>
  <si>
    <t>Arête inférieure de la porte toute ouverte [mm]</t>
  </si>
  <si>
    <t>Onderste rand van een volledig geopende deur [mm]</t>
  </si>
  <si>
    <t>Täielikult avatud ukse alumine serv [mm]</t>
  </si>
  <si>
    <t>Täysin auki olevan oven alareunan korkeus [mm]</t>
  </si>
  <si>
    <t>Spodní hrana plně otevřených vrat (CPH) [mm]</t>
  </si>
  <si>
    <t>Bottom edge of fully open door (CPH) [mm]</t>
  </si>
  <si>
    <t>Untere Kante des vollständig geöffneten Tors (CPH) [mm]</t>
  </si>
  <si>
    <t>Dolna krawędź w pełni otwartej bramy (CPH) [mm]</t>
  </si>
  <si>
    <t>Arête inférieure de la porte toute ouverte (CPH) [mm]</t>
  </si>
  <si>
    <t>Onderste rand van een volledig geopende deur (CPH) [mm]</t>
  </si>
  <si>
    <t>Täielikult avatud ukse alumine serv (CPH) [mm]</t>
  </si>
  <si>
    <t>Täysin auki olevan oven alareunan korkeus (CPH) [mm]</t>
  </si>
  <si>
    <t>Hloubka vedení [mm]</t>
  </si>
  <si>
    <t>Back room [mm]</t>
  </si>
  <si>
    <t>Führungstiefe [mm]</t>
  </si>
  <si>
    <t>Głębokość prowadzenia [mm]</t>
  </si>
  <si>
    <t>Profondeur du guidage [mm]</t>
  </si>
  <si>
    <t>Inbouwdiepte van de rails [mm]</t>
  </si>
  <si>
    <t>Tagaruum [mm]</t>
  </si>
  <si>
    <t>Syvyystila [mm]</t>
  </si>
  <si>
    <t>Hloubka vedení (D) [mm]</t>
  </si>
  <si>
    <t>Back room (D) [mm]</t>
  </si>
  <si>
    <t>Führungstiefe (D) [mm]</t>
  </si>
  <si>
    <t>Głębokość prowadzenia (D) [mm]</t>
  </si>
  <si>
    <t>Profondeur du guidage (D) [mm]</t>
  </si>
  <si>
    <t>Diepte van de geleidingsrail (D) [mm]</t>
  </si>
  <si>
    <t>Tagaruum (D) [mm]</t>
  </si>
  <si>
    <t>Syvyystila (D) [mm]</t>
  </si>
  <si>
    <t>Délka pohonu [mm]</t>
  </si>
  <si>
    <t>Length of motor [mm]</t>
  </si>
  <si>
    <t>Antriebslänge [mm]</t>
  </si>
  <si>
    <t>Długość napędu [mm]</t>
  </si>
  <si>
    <t>Longueur de la propulsion [mm]</t>
  </si>
  <si>
    <t>Inbouwdiepte incl. de aandrijving [mm]</t>
  </si>
  <si>
    <t>Mootori pikkus [mm]</t>
  </si>
  <si>
    <t>Avaajan kokonaispituus [mm]</t>
  </si>
  <si>
    <t>Délka pohonu (X) [mm]</t>
  </si>
  <si>
    <t>Length of motor (X) [mm]</t>
  </si>
  <si>
    <t>Antriebslänge (X) [mm]</t>
  </si>
  <si>
    <t>Długość napędu (X) [mm]</t>
  </si>
  <si>
    <t>Longueur de la propulsion (X) [mm]</t>
  </si>
  <si>
    <t>Inbouwdiepte incl. de aandrijving (X) [mm]</t>
  </si>
  <si>
    <t>Mootori pikkus (X) [mm]</t>
  </si>
  <si>
    <t>Avaajan kokonaispituus (X) [mm]</t>
  </si>
  <si>
    <t>Spodní hrana horizontálního vedení [mm]</t>
  </si>
  <si>
    <t>Bottom edge of horizontal tracks [mm]</t>
  </si>
  <si>
    <r>
      <t>Untere Kante der H</t>
    </r>
    <r>
      <rPr>
        <sz val="11"/>
        <color theme="1"/>
        <rFont val="Calibri"/>
        <family val="2"/>
        <charset val="238"/>
        <scheme val="minor"/>
      </rPr>
      <t>orizontalführung [mm]</t>
    </r>
  </si>
  <si>
    <t>Dolna krawędź prowadzenia poziomego [mm]</t>
  </si>
  <si>
    <r>
      <t>Arête inférieure du guidage</t>
    </r>
    <r>
      <rPr>
        <sz val="11"/>
        <color theme="1"/>
        <rFont val="Calibri"/>
        <family val="2"/>
        <charset val="238"/>
        <scheme val="minor"/>
      </rPr>
      <t xml:space="preserve"> horizontale [mm]</t>
    </r>
  </si>
  <si>
    <t>Onderste rand van de horizontale rails [mm]</t>
  </si>
  <si>
    <t>Horisontaalsete siinide alumine serv [mm]</t>
  </si>
  <si>
    <t>Vaakajohteiden alareuna  [mm]</t>
  </si>
  <si>
    <t>Spodní hrana horizontálního vedení (K) [mm]</t>
  </si>
  <si>
    <t>Bottom edge of horizontal tracks (K) [mm]</t>
  </si>
  <si>
    <t>Untere Kante der Horizontalführung (K) [mm]</t>
  </si>
  <si>
    <t>Dolna krawędź prowadzenia poziomego (K) [mm]</t>
  </si>
  <si>
    <t>Arête inférieure du guidage horizontale (K) [mm]</t>
  </si>
  <si>
    <t>Onderste rand van de horizontale rails (K) [mm]</t>
  </si>
  <si>
    <t>Horisontaalsete siinde alumine serv (K) [mm]</t>
  </si>
  <si>
    <t>Vaakajohteiden alareuna (K) [mm]</t>
  </si>
  <si>
    <t>Kotvící bod lišty pohonu [mm]</t>
  </si>
  <si>
    <t>Hanging point for motor track [mm]</t>
  </si>
  <si>
    <t>Verankerungspunkt der Antriebsleiste [mm]</t>
  </si>
  <si>
    <t>Punkt uchwycenia szyny napędu [mm]</t>
  </si>
  <si>
    <t>Point d'ancrage de la glissière de propulsion [mm]</t>
  </si>
  <si>
    <t>Bevestigingspunt van de motorgeleidingsrail [mm]</t>
  </si>
  <si>
    <t>Mootorisiini riputuspunkt [mm]</t>
  </si>
  <si>
    <t>Avaajan kiskon ripustuspiste [mm]</t>
  </si>
  <si>
    <t>Kotvící bod lišty pohonu (E1) [mm]</t>
  </si>
  <si>
    <t>Hanging point for motor track (E1) [mm]</t>
  </si>
  <si>
    <t>Verankerungspunkt der Antriebsleiste (E1) [mm]</t>
  </si>
  <si>
    <t>Punkt uchwycenia szyny napędu (E1) [mm]</t>
  </si>
  <si>
    <t>Point d'ancrage de la glissière de propulsion (E1) [mm]</t>
  </si>
  <si>
    <t>Bevestigingspunt van de motorgeleidingsrail (E1) [mm]</t>
  </si>
  <si>
    <t>Mootorisiini riputuspunkt (E1) [mm]</t>
  </si>
  <si>
    <t>Avaajan kiskon ripustuspiste (E1) [mm]</t>
  </si>
  <si>
    <t>Kotvící bod pohonu [mm]</t>
  </si>
  <si>
    <t>Hanging point for motor [mm]</t>
  </si>
  <si>
    <t>Verankerungspunkt des Antriebes [mm]</t>
  </si>
  <si>
    <t>Punkt uchwycenia napędu [mm]</t>
  </si>
  <si>
    <t>Point d'ancrage de la propulsion [mm]</t>
  </si>
  <si>
    <t>Bevestigingspunt van de aandrijvingsgeleidingsbalk [mm]</t>
  </si>
  <si>
    <t>Mootori riputuspunkt [mm]</t>
  </si>
  <si>
    <t>Avaajan ripustuspiste [mm]</t>
  </si>
  <si>
    <t>Kotvící bod pohonu (E2) [mm]</t>
  </si>
  <si>
    <t>Hanging point for motor (E2) [mm]</t>
  </si>
  <si>
    <t>Verankerungspunkt des Antriebes (E2) [mm]</t>
  </si>
  <si>
    <t>Punkt uchwycenia napędu (E2) [mm]</t>
  </si>
  <si>
    <t>Point d'ancrage de la propulsion (E2) [mm]</t>
  </si>
  <si>
    <t>Bevestigingsp. van de aandrijvingsgeleidingsbalk (E2) [mm]</t>
  </si>
  <si>
    <t>Mootori riputuspunkt (E2) [mm]</t>
  </si>
  <si>
    <t>Avaajan ripustuspiste (E2) [mm]</t>
  </si>
  <si>
    <t>Kotvící bod</t>
  </si>
  <si>
    <t>Hanging point</t>
  </si>
  <si>
    <t>Verankerungspunkt</t>
  </si>
  <si>
    <t>Punkt uchwycenia</t>
  </si>
  <si>
    <t>Point d'ancrage</t>
  </si>
  <si>
    <t>Bevestigingspunt</t>
  </si>
  <si>
    <t>Riputuspunkt</t>
  </si>
  <si>
    <t>Ripustuspiste</t>
  </si>
  <si>
    <t>Kotvící bod (W&gt;3000 nebo H&gt;2500)</t>
  </si>
  <si>
    <t>Hanging point (W&gt;3000 or H&gt;2500)</t>
  </si>
  <si>
    <t>Verankerungspunkt (W&gt;3000 oder H&gt;2500)</t>
  </si>
  <si>
    <t>Punkt uchwycenia (W&gt;3000 lub H&gt;2500)</t>
  </si>
  <si>
    <t>Point d'ancrage (W&gt;3000 ou H&gt;2500)</t>
  </si>
  <si>
    <t>Bevestigingspunt (W&gt;3000 of H&gt;2500)</t>
  </si>
  <si>
    <t>Riputuspunkt (W&gt;3000 või H&gt;2500)</t>
  </si>
  <si>
    <t>Ripustuspiste (W&gt;3000 või H&gt;2500)</t>
  </si>
  <si>
    <t>Standardní montáž</t>
  </si>
  <si>
    <t>Standard installation</t>
  </si>
  <si>
    <t>Standardmontage</t>
  </si>
  <si>
    <t>Instalacja standardowa</t>
  </si>
  <si>
    <t>Assemblage standard</t>
  </si>
  <si>
    <t>Standaardmontage</t>
  </si>
  <si>
    <t>Standard paigaldus</t>
  </si>
  <si>
    <t>Tavallinen asennusmenetelmä</t>
  </si>
  <si>
    <t>Alternativní montáž</t>
  </si>
  <si>
    <t>Alternative installation</t>
  </si>
  <si>
    <t>Alternative Montage</t>
  </si>
  <si>
    <t>Instalacja alternatywna</t>
  </si>
  <si>
    <t xml:space="preserve">Assemblage alternatif </t>
  </si>
  <si>
    <t>Alternatieve montage</t>
  </si>
  <si>
    <t>Alternatiivne paigaldus</t>
  </si>
  <si>
    <t>Vaihtoehtoinen asennusmenetelmä</t>
  </si>
  <si>
    <t>Výška stavebního otvoru [mm]</t>
  </si>
  <si>
    <t>Clear opening height [mm]</t>
  </si>
  <si>
    <t>Höhe der Bauöffnung [mm]</t>
  </si>
  <si>
    <t>Wysokość otworu budowlanego [mm]</t>
  </si>
  <si>
    <t>Hauteur de la baie de construction [mm]</t>
  </si>
  <si>
    <t>Dagmaat hoogte [mm]</t>
  </si>
  <si>
    <t>Puhas avanemiskõrgus [mm]</t>
  </si>
  <si>
    <t>Oviaukon korkeus [mm]</t>
  </si>
  <si>
    <t>Výška stavebního otvoru (H) [mm]</t>
  </si>
  <si>
    <t>Clear opening height (H) [mm]</t>
  </si>
  <si>
    <t>Höhe der Bauöffnung (H) [mm]</t>
  </si>
  <si>
    <t>Wysokość otworu budowlanego (H) [mm]</t>
  </si>
  <si>
    <t>Hauteur de la baie de construction (H) [mm]</t>
  </si>
  <si>
    <t>Dagmaat hoogte (H) [mm]</t>
  </si>
  <si>
    <t>Puhas avanemiskõrgus (H) [mm]</t>
  </si>
  <si>
    <t>Oviaukon korkeus (H) [mm]</t>
  </si>
  <si>
    <t>Standardní situace</t>
  </si>
  <si>
    <t>Standard situation</t>
  </si>
  <si>
    <t>Standardsituation</t>
  </si>
  <si>
    <t>Sytuacja standardowa</t>
  </si>
  <si>
    <t>Situation standard</t>
  </si>
  <si>
    <t>Standaardsituatie</t>
  </si>
  <si>
    <t>Standardne olukord</t>
  </si>
  <si>
    <t>Vakiotilanne</t>
  </si>
  <si>
    <t>Nestandardní situace</t>
  </si>
  <si>
    <t>Non-standard situation</t>
  </si>
  <si>
    <t>Ungewöhnliche Situation</t>
  </si>
  <si>
    <t>Sytuacja niestandardowa</t>
  </si>
  <si>
    <t>Situation hors de standard</t>
  </si>
  <si>
    <t>Niet-standaardsituaties</t>
  </si>
  <si>
    <t>Ebastandardne olukord</t>
  </si>
  <si>
    <t>Epätyypillinen tilanne</t>
  </si>
  <si>
    <t>Skladba panelů a design křídla je vždy řešen vůči FOH.</t>
  </si>
  <si>
    <t>Panel assembly and design of door leaf is always considered based on FOH.</t>
  </si>
  <si>
    <t>Die Paneelaufteilung und das Design des Torblattes wird immer auf der Basis von FOH-Mass gelöst.</t>
  </si>
  <si>
    <t>Skład paneli i konstrukcja skrzydła jest zawsze rozpatrywane na podstawie FOH.</t>
  </si>
  <si>
    <t>Assemblage de panneau et la conception de battant de porte est toujours considéré comme la base de FOH.</t>
  </si>
  <si>
    <t>Paneel samenstelling en complete opbouw van het deurblad wordt altijd  gebaseerd op FOH.</t>
  </si>
  <si>
    <t>Verze:</t>
  </si>
  <si>
    <t>Version:</t>
  </si>
  <si>
    <t>Wersja:</t>
  </si>
  <si>
    <t>VERSION:</t>
  </si>
  <si>
    <t>Versie:</t>
  </si>
  <si>
    <t>Versioon:</t>
  </si>
  <si>
    <t>Versio:</t>
  </si>
  <si>
    <t>Formát:</t>
  </si>
  <si>
    <t>Sheet:</t>
  </si>
  <si>
    <t>Format:</t>
  </si>
  <si>
    <t>FORMAT:</t>
  </si>
  <si>
    <t>Formaat:</t>
  </si>
  <si>
    <t>Leht:</t>
  </si>
  <si>
    <t>Koko:</t>
  </si>
  <si>
    <t>Pozice zásuvky, cca. 250 mm</t>
  </si>
  <si>
    <t>Position of socket, ca. 250 mm</t>
  </si>
  <si>
    <t>Die Position der Steckdose ca.250 mm</t>
  </si>
  <si>
    <t>Położenie gniazda około 250 mm</t>
  </si>
  <si>
    <t>La position de la prise électrique env. 250 mm</t>
  </si>
  <si>
    <t>Positie van Eurostopcontact CEE, ca. 250mm</t>
  </si>
  <si>
    <t>Pistikupesa asend, ca. 250 mm</t>
  </si>
  <si>
    <t>Pistorasian sijainti, ca. 250 mm</t>
  </si>
  <si>
    <t>Zásuvka typu CEE 7/3 nebo CEE 7/5</t>
  </si>
  <si>
    <t>CEE 7/3 or CEE 7/5 socket</t>
  </si>
  <si>
    <t>Steckdose CEE 7/3 oder CEE 7/5</t>
  </si>
  <si>
    <t>Gniazdo CEE 7/3 lub CEE 7/5</t>
  </si>
  <si>
    <t>Prise CEE 7/3 ou CEE 7/5</t>
  </si>
  <si>
    <t>Eurostopcontact CEE 7/3 of CEE 7/5</t>
  </si>
  <si>
    <t>CEE 7/3 või CEE 7/5 pistikupesa</t>
  </si>
  <si>
    <t>CEE 7/3 või CEE 7/5 pistorasia</t>
  </si>
  <si>
    <t>230V, 50Hz, jištěno 6 A (10 A) jističem</t>
  </si>
  <si>
    <t>230V, 50Hz, protect by 6 A (10 A) circuit breaker</t>
  </si>
  <si>
    <t>230V, 50Hz, Sicherung 6 A (10 A) mit Schutzschalter</t>
  </si>
  <si>
    <t>230V, 50Hz, ochrona za pomocą bezpiecznika 6A (10A)</t>
  </si>
  <si>
    <t>230V, 50Hz, assuré par un disjoncteur 6 A (10 A)</t>
  </si>
  <si>
    <t>230V, 50Hz, afgezekerd met 6A (10A)</t>
  </si>
  <si>
    <t>230V, 50Hz,kaitsta 6 A (10 A) kaitselülitiga</t>
  </si>
  <si>
    <t>230V, 50Hz, 6 A (10 A) suojakytkimellä</t>
  </si>
  <si>
    <t>Šířka stavebního otvoru [mm]</t>
  </si>
  <si>
    <t>Opening width [mm]</t>
  </si>
  <si>
    <t>Lichte Breite [mm]</t>
  </si>
  <si>
    <t>Szerokość otworu [mm]</t>
  </si>
  <si>
    <t>Largeur de baie [mm]</t>
  </si>
  <si>
    <t xml:space="preserve">Opening breedte </t>
  </si>
  <si>
    <t>Ava laius [mm]</t>
  </si>
  <si>
    <t>Oviaukon leveys [mm]</t>
  </si>
  <si>
    <t>Šířka stavebního otvoru (W) [mm]</t>
  </si>
  <si>
    <t>Opening width (W) [mm]</t>
  </si>
  <si>
    <t>Lichte Breite (W) [mm]</t>
  </si>
  <si>
    <t>Szerokość otworu (W) [mm]</t>
  </si>
  <si>
    <t>Largeur de baie (W) [mm]</t>
  </si>
  <si>
    <t>Opening breedte (W) [mm]</t>
  </si>
  <si>
    <t>Ava laius (W) [mm]</t>
  </si>
  <si>
    <t>Oviaukon leveys (L) [mm]</t>
  </si>
  <si>
    <t>Ovládání</t>
  </si>
  <si>
    <t>Operated</t>
  </si>
  <si>
    <t>Bedienung</t>
  </si>
  <si>
    <t>Sterowanie</t>
  </si>
  <si>
    <t>Commande</t>
  </si>
  <si>
    <t>Bediening</t>
  </si>
  <si>
    <t>Opereeritud</t>
  </si>
  <si>
    <t>Käyttötapa</t>
  </si>
  <si>
    <t>ručně</t>
  </si>
  <si>
    <t>manually</t>
  </si>
  <si>
    <t>händisch</t>
  </si>
  <si>
    <t>ręcznie wykonany</t>
  </si>
  <si>
    <t>manuelle</t>
  </si>
  <si>
    <t>handbediend</t>
  </si>
  <si>
    <t>käsitsi</t>
  </si>
  <si>
    <t>elektricky</t>
  </si>
  <si>
    <t xml:space="preserve">electrical </t>
  </si>
  <si>
    <t>elektrisch</t>
  </si>
  <si>
    <t>elektrycznie</t>
  </si>
  <si>
    <t>motorisée</t>
  </si>
  <si>
    <t>elektriliselt</t>
  </si>
  <si>
    <t>Výška nádpraží [mm]</t>
  </si>
  <si>
    <t>Height of lintel [mm]</t>
  </si>
  <si>
    <t>Freiraum über Sturz [mm]</t>
  </si>
  <si>
    <t>Wysokość nadproża [mm]</t>
  </si>
  <si>
    <t>Retombée de linteau [mm]</t>
  </si>
  <si>
    <t>Hoogte van de latei [mm]</t>
  </si>
  <si>
    <t>Silluse kõrgus [mm]</t>
  </si>
  <si>
    <t>Kamanan korkeus [mm]</t>
  </si>
  <si>
    <t>Výška nádpraží (F) [mm]</t>
  </si>
  <si>
    <t>Height of lintel (F) [mm]</t>
  </si>
  <si>
    <t>Freiraum über Sturz (F) [mm]</t>
  </si>
  <si>
    <t>Wysokość nadproża (F) [mm]</t>
  </si>
  <si>
    <t>Retombée de linteau (F) [mm]</t>
  </si>
  <si>
    <t>Hoogte van de latei (F) [mm]</t>
  </si>
  <si>
    <t>Silluse kõrgus (F) [mm]</t>
  </si>
  <si>
    <t>Kamanan korkeus (F) [mm]</t>
  </si>
  <si>
    <t>Typ pohonu</t>
  </si>
  <si>
    <t>Type of motor</t>
  </si>
  <si>
    <t>Der Typ des Antriebs</t>
  </si>
  <si>
    <t>Rodzaj napędu</t>
  </si>
  <si>
    <t>Type de motor</t>
  </si>
  <si>
    <t>Type motor</t>
  </si>
  <si>
    <t>Mootori tüüp</t>
  </si>
  <si>
    <t>Avaajan malli</t>
  </si>
  <si>
    <t>Informace o motoru</t>
  </si>
  <si>
    <t>Information regarding motor</t>
  </si>
  <si>
    <t>Die Information über den Antrieb</t>
  </si>
  <si>
    <t>Informacje o napędu</t>
  </si>
  <si>
    <t>Information concernant le moteur</t>
  </si>
  <si>
    <t>Informatie betreffende de motor</t>
  </si>
  <si>
    <t>Teave mootori kohta</t>
  </si>
  <si>
    <t>Sähköistä avajaa koskevat tiedot</t>
  </si>
  <si>
    <t>Umístění horního těsnění</t>
  </si>
  <si>
    <t>Placement of top sealing</t>
  </si>
  <si>
    <t>Die Unterbringung der Oberdichtung</t>
  </si>
  <si>
    <t>Umieszczenie górnego uszczelnienia</t>
  </si>
  <si>
    <t>Emplacement du joint d'étanchéité</t>
  </si>
  <si>
    <t>Plaatsing van de top afdichting</t>
  </si>
  <si>
    <t>Ülemise tihendi paigaldamine</t>
  </si>
  <si>
    <t>Ylätiivisteen sijoitus</t>
  </si>
  <si>
    <t>na překladu</t>
  </si>
  <si>
    <t>at lintel</t>
  </si>
  <si>
    <t xml:space="preserve">Auf dem Sturz </t>
  </si>
  <si>
    <t>Na nadprožu</t>
  </si>
  <si>
    <t>au linteau</t>
  </si>
  <si>
    <t>op de latei</t>
  </si>
  <si>
    <t>sillusel</t>
  </si>
  <si>
    <t>Kamanassa</t>
  </si>
  <si>
    <t>na horní sekci</t>
  </si>
  <si>
    <t>on the top section</t>
  </si>
  <si>
    <t>Auf der Obersektion</t>
  </si>
  <si>
    <t xml:space="preserve">Na górnej częśći </t>
  </si>
  <si>
    <t>sur le panneau supérieur</t>
  </si>
  <si>
    <t>boven op top paneel</t>
  </si>
  <si>
    <t>ülemise sektsioonil</t>
  </si>
  <si>
    <t>Ylälamellissa</t>
  </si>
  <si>
    <t>Verze SL vedení</t>
  </si>
  <si>
    <t>Version of SL track system</t>
  </si>
  <si>
    <t>Version der SL-Umlenkung</t>
  </si>
  <si>
    <t>SL wersja</t>
  </si>
  <si>
    <t>SL version</t>
  </si>
  <si>
    <t>Versie van SL beslagsysteem</t>
  </si>
  <si>
    <t>SL siinisüsteemi versioon</t>
  </si>
  <si>
    <t>SL nostotavan malli</t>
  </si>
  <si>
    <t>= sety bez předvrtaných otvorů ve svislém úhelníku; svislý úhelník v bílém provedení (RAL 9010)</t>
  </si>
  <si>
    <t>= set without pre-drilled holes in vertical angle; vertical angle in white color (RAL 9010)</t>
  </si>
  <si>
    <t>= Zargensätze ohne vorgeborte Löcher, Ausführung in RAL 9010</t>
  </si>
  <si>
    <t>= zestawy bez wcześniej nawierconych otworów pod kątem pionowym, kąt pionowy w kolorze białym (RAL 9010)</t>
  </si>
  <si>
    <t>= Le kit sans trou percé dans le cornier vertical, le cornier vertical en exécution blanc (RAL 9010)</t>
  </si>
  <si>
    <t>= Set is zonder voorgeboorde gaten in verticale hoek; verticale hoek in kleur wit (RAL 9010)</t>
  </si>
  <si>
    <t>průjezdná výška může být snížena příslušenstvím nainstalovaným na vnitřní straně vratového křídla (madlo, výztuha apod.)</t>
  </si>
  <si>
    <t>clear height could be decreased by accessories installed on inner side of door leaf (handgrip, reinforcing strut etc.)</t>
  </si>
  <si>
    <t>Durchfahrtshöhe kann bei der Montage der Zubehörteile an die Innenseite des Torflügels reduziert werden (betrifft Handgriff, Versteifungen, etc.)</t>
  </si>
  <si>
    <t>wysokość prześwitu może zostać zmniejszona dzięki akcesoriom zainstalowanym po wewnętrznej stronie skrzydła drzwi (uchwyt, wzmocnienie itp.)</t>
  </si>
  <si>
    <t>L´ouverture de passage peut être réduite par les accessoires installés en intérieur du vantail de porte (les poignées, les renforts etc.)</t>
  </si>
  <si>
    <t>De hoogte van de vrije ruimte kan worden verlaagd door accessoires die aan de binnenkant van het deurblad zijn gemonteerd (handgreep, verstevigingsprofielen, enz.)</t>
  </si>
  <si>
    <t>puhaskõrgust saab vähendada ukselehe siseküljele paigaldatud tarvitute abil (käepide, tugevdustala jne)</t>
  </si>
  <si>
    <t>Vapaan kulkuaukon korkeus voi väheentyä ovilehteen kinnitetyn lisävarustuksen takia (jäykistin, käsikahva jne.)</t>
  </si>
  <si>
    <t>při použití zarážky vratového křídla</t>
  </si>
  <si>
    <t>when door stopper is used</t>
  </si>
  <si>
    <t>bei der Verwendung der Toorflügelsperre</t>
  </si>
  <si>
    <t>przy użyciu ogranicznika skrzydła bramy</t>
  </si>
  <si>
    <t>avec la butée pour ventail de porte</t>
  </si>
  <si>
    <t>wanneer de deurstopper wordt gebruikt</t>
  </si>
  <si>
    <t>ukselehe stopperi kasutamisel</t>
  </si>
  <si>
    <t>Ovilehden stopparia käytettäessä</t>
  </si>
  <si>
    <t>Minimální únosnost stropu/maximální zatížení v každém kotevním bodě: 100 kg</t>
  </si>
  <si>
    <t>Min. load capacity of ceiling/max. weight per hanging point: 100 kg</t>
  </si>
  <si>
    <t>Minimale Tragfähigkeit der Decke/maximale Belastung in jedem einzelnen Befestigungspunkt: 100kg</t>
  </si>
  <si>
    <t>Minimalne obciążenie sufitu / maksymalne obciążenie w każdym punkcie uchwycenia: 100 kg</t>
  </si>
  <si>
    <t>Capacité min.de charge du plafond / capacité max.de charge des points d´ancre : 100kg</t>
  </si>
  <si>
    <t>Minimaal draagvermogen van plafond/maximaal gewicht per bevestigingspunt: 100kg</t>
  </si>
  <si>
    <t>Min. lae kandevõime/max kaal ühe riputuspunkti kohta: 100 kg</t>
  </si>
  <si>
    <t>Katon min. kantavuus/ max paino per ripustuspiste: 100 kg.</t>
  </si>
  <si>
    <t>Typ lišty pohonu</t>
  </si>
  <si>
    <t>Type of motor track</t>
  </si>
  <si>
    <t>Typ der Antriebsleiste</t>
  </si>
  <si>
    <t>Typ szyny napędowej</t>
  </si>
  <si>
    <t>Type de la glissière de propulsion</t>
  </si>
  <si>
    <t>Type van de motorgeleidingsrail</t>
  </si>
  <si>
    <t>Mootorisiini tüüp</t>
  </si>
  <si>
    <t>Moottoripalkin tyyppi</t>
  </si>
  <si>
    <t>Lišta pohonu příliš krátká</t>
  </si>
  <si>
    <t>Motor track too short</t>
  </si>
  <si>
    <t>Antriebsleiste zu kurz</t>
  </si>
  <si>
    <t>Drążek napędowy za krótki</t>
  </si>
  <si>
    <t>Barre d'entraînement trop courte</t>
  </si>
  <si>
    <t>Aandrijfstang te kort</t>
  </si>
  <si>
    <t>Liiga lühike ajamiriba</t>
  </si>
  <si>
    <t>Vetopalkki liian lyhyt</t>
  </si>
  <si>
    <t>Výběr jazyka</t>
  </si>
  <si>
    <t>Hloubka vedení</t>
  </si>
  <si>
    <t>Délka pohonu</t>
  </si>
  <si>
    <t>Kotvící bod pohonu</t>
  </si>
  <si>
    <t>Kotvící bod lišty</t>
  </si>
  <si>
    <t>Výběr uložení</t>
  </si>
  <si>
    <t>Ano</t>
  </si>
  <si>
    <t>Ne</t>
  </si>
  <si>
    <t>D600</t>
  </si>
  <si>
    <t>D1000</t>
  </si>
  <si>
    <t>---</t>
  </si>
  <si>
    <t>F390119</t>
  </si>
  <si>
    <t>F390126</t>
  </si>
  <si>
    <t>F390132</t>
  </si>
  <si>
    <t>F390139</t>
  </si>
  <si>
    <t>GV-SL</t>
  </si>
  <si>
    <t>SL 350</t>
  </si>
  <si>
    <t>SL 420</t>
  </si>
  <si>
    <t>GV-SL-Ki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</si>
</sst>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6" xfId="0" applyFont="1" applyFill="1" applyBorder="1"/>
    <xf numFmtId="0" fontId="1" fillId="2" borderId="19" xfId="0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/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2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5" xfId="0" applyFont="1" applyBorder="1"/>
    <xf numFmtId="0" fontId="7" fillId="0" borderId="4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36" xfId="0" applyBorder="1"/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0" fontId="0" fillId="0" borderId="41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47" xfId="0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vertical="center"/>
    </xf>
    <xf numFmtId="0" fontId="13" fillId="0" borderId="0" xfId="0" quotePrefix="1" applyFont="1"/>
    <xf numFmtId="0" fontId="0" fillId="0" borderId="0" xfId="0" quotePrefix="1" applyAlignment="1">
      <alignment vertical="center"/>
    </xf>
    <xf numFmtId="0" fontId="1" fillId="0" borderId="0" xfId="0" applyFont="1"/>
    <xf numFmtId="0" fontId="0" fillId="2" borderId="31" xfId="0" applyFill="1" applyBorder="1"/>
    <xf numFmtId="0" fontId="0" fillId="2" borderId="56" xfId="0" applyFill="1" applyBorder="1"/>
    <xf numFmtId="0" fontId="0" fillId="2" borderId="33" xfId="0" applyFill="1" applyBorder="1"/>
    <xf numFmtId="0" fontId="0" fillId="0" borderId="31" xfId="0" applyBorder="1"/>
    <xf numFmtId="0" fontId="0" fillId="3" borderId="56" xfId="0" applyFill="1" applyBorder="1"/>
    <xf numFmtId="0" fontId="0" fillId="3" borderId="33" xfId="0" applyFill="1" applyBorder="1"/>
    <xf numFmtId="0" fontId="0" fillId="0" borderId="31" xfId="0" quotePrefix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526869</xdr:colOff>
      <xdr:row>19</xdr:row>
      <xdr:rowOff>174172</xdr:rowOff>
    </xdr:from>
    <xdr:to>
      <xdr:col>14</xdr:col>
      <xdr:colOff>152400</xdr:colOff>
      <xdr:row>28</xdr:row>
      <xdr:rowOff>88846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9DEF897-26A5-4034-B9AE-2A7F89CB8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019" y="3898447"/>
          <a:ext cx="6921681" cy="1610124"/>
        </a:xfrm>
        <a:prstGeom prst="rect">
          <a:avLst/>
        </a:prstGeom>
      </xdr:spPr>
    </xdr:pic>
    <xdr:clientData/>
  </xdr:twoCellAnchor>
  <xdr:twoCellAnchor editAs="oneCell">
    <xdr:from>
      <xdr:col>0</xdr:col>
      <xdr:colOff>488731</xdr:colOff>
      <xdr:row>20</xdr:row>
      <xdr:rowOff>10512</xdr:rowOff>
    </xdr:from>
    <xdr:to>
      <xdr:col>14</xdr:col>
      <xdr:colOff>152585</xdr:colOff>
      <xdr:row>22</xdr:row>
      <xdr:rowOff>132464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C068670-CB48-447C-8233-7A3E287CE2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3945"/>
        <a:stretch/>
      </xdr:blipFill>
      <xdr:spPr>
        <a:xfrm>
          <a:off x="488731" y="3915762"/>
          <a:ext cx="8160154" cy="493427"/>
        </a:xfrm>
        <a:prstGeom prst="rect">
          <a:avLst/>
        </a:prstGeom>
      </xdr:spPr>
    </xdr:pic>
    <xdr:clientData/>
  </xdr:twoCellAnchor>
  <xdr:twoCellAnchor>
    <xdr:from>
      <xdr:col>13</xdr:col>
      <xdr:colOff>233082</xdr:colOff>
      <xdr:row>28</xdr:row>
      <xdr:rowOff>76200</xdr:rowOff>
    </xdr:from>
    <xdr:to>
      <xdr:col>14</xdr:col>
      <xdr:colOff>152400</xdr:colOff>
      <xdr:row>53</xdr:row>
      <xdr:rowOff>131578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997EC43E-EB8B-44F8-9D42-52D5ABF944B3}"/>
            </a:ext>
          </a:extLst>
        </xdr:cNvPr>
        <xdr:cNvGrpSpPr/>
      </xdr:nvGrpSpPr>
      <xdr:grpSpPr>
        <a:xfrm>
          <a:off x="8138832" y="5495925"/>
          <a:ext cx="509868" cy="4817878"/>
          <a:chOff x="6477000" y="4018722"/>
          <a:chExt cx="533446" cy="4693639"/>
        </a:xfrm>
      </xdr:grpSpPr>
      <xdr:pic>
        <xdr:nvPicPr>
          <xdr:cNvPr id="5" name="Obrázek 4">
            <a:extLst>
              <a:ext uri="{FF2B5EF4-FFF2-40B4-BE49-F238E27FC236}">
                <a16:creationId xmlns:a16="http://schemas.microsoft.com/office/drawing/2014/main" id="{904A0478-C56B-A01A-ECDC-67E1F3BF05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477000" y="4018722"/>
            <a:ext cx="533446" cy="1560575"/>
          </a:xfrm>
          <a:prstGeom prst="rect">
            <a:avLst/>
          </a:prstGeom>
        </xdr:spPr>
      </xdr:pic>
      <xdr:pic>
        <xdr:nvPicPr>
          <xdr:cNvPr id="6" name="Obrázek 5">
            <a:extLst>
              <a:ext uri="{FF2B5EF4-FFF2-40B4-BE49-F238E27FC236}">
                <a16:creationId xmlns:a16="http://schemas.microsoft.com/office/drawing/2014/main" id="{F88C7CEE-D52D-7155-B96E-4D19A50F4E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477000" y="5579165"/>
            <a:ext cx="533446" cy="1565131"/>
          </a:xfrm>
          <a:prstGeom prst="rect">
            <a:avLst/>
          </a:prstGeom>
        </xdr:spPr>
      </xdr:pic>
      <xdr:pic>
        <xdr:nvPicPr>
          <xdr:cNvPr id="7" name="Obrázek 6">
            <a:extLst>
              <a:ext uri="{FF2B5EF4-FFF2-40B4-BE49-F238E27FC236}">
                <a16:creationId xmlns:a16="http://schemas.microsoft.com/office/drawing/2014/main" id="{1AD3BFA9-6675-CDF6-915A-8FC2FBC7AA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6477000" y="7144164"/>
            <a:ext cx="533446" cy="1568197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50798</xdr:colOff>
      <xdr:row>19</xdr:row>
      <xdr:rowOff>50800</xdr:rowOff>
    </xdr:from>
    <xdr:to>
      <xdr:col>14</xdr:col>
      <xdr:colOff>177853</xdr:colOff>
      <xdr:row>19</xdr:row>
      <xdr:rowOff>186262</xdr:rowOff>
    </xdr:to>
    <xdr:sp macro="" textlink="">
      <xdr:nvSpPr>
        <xdr:cNvPr id="8" name="Rectangle 376" descr="Široký šikmo nahoru">
          <a:extLst>
            <a:ext uri="{FF2B5EF4-FFF2-40B4-BE49-F238E27FC236}">
              <a16:creationId xmlns:a16="http://schemas.microsoft.com/office/drawing/2014/main" id="{0A4E88F1-D020-4378-A5A3-9EBF91BB944F}"/>
            </a:ext>
          </a:extLst>
        </xdr:cNvPr>
        <xdr:cNvSpPr>
          <a:spLocks noChangeArrowheads="1"/>
        </xdr:cNvSpPr>
      </xdr:nvSpPr>
      <xdr:spPr bwMode="auto">
        <a:xfrm rot="5400000">
          <a:off x="4299507" y="-473634"/>
          <a:ext cx="125937" cy="8623355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50792</xdr:colOff>
      <xdr:row>53</xdr:row>
      <xdr:rowOff>135915</xdr:rowOff>
    </xdr:from>
    <xdr:to>
      <xdr:col>16</xdr:col>
      <xdr:colOff>92242</xdr:colOff>
      <xdr:row>54</xdr:row>
      <xdr:rowOff>80882</xdr:rowOff>
    </xdr:to>
    <xdr:sp macro="" textlink="">
      <xdr:nvSpPr>
        <xdr:cNvPr id="9" name="Rectangle 376" descr="Široký šikmo nahoru">
          <a:extLst>
            <a:ext uri="{FF2B5EF4-FFF2-40B4-BE49-F238E27FC236}">
              <a16:creationId xmlns:a16="http://schemas.microsoft.com/office/drawing/2014/main" id="{A302FD71-10B3-4BF9-A19B-57077C70613B}"/>
            </a:ext>
          </a:extLst>
        </xdr:cNvPr>
        <xdr:cNvSpPr>
          <a:spLocks noChangeArrowheads="1"/>
        </xdr:cNvSpPr>
      </xdr:nvSpPr>
      <xdr:spPr bwMode="auto">
        <a:xfrm rot="5400000">
          <a:off x="4852008" y="5516924"/>
          <a:ext cx="135467" cy="9737900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279400</xdr:colOff>
      <xdr:row>31</xdr:row>
      <xdr:rowOff>63500</xdr:rowOff>
    </xdr:from>
    <xdr:to>
      <xdr:col>13</xdr:col>
      <xdr:colOff>279400</xdr:colOff>
      <xdr:row>53</xdr:row>
      <xdr:rowOff>94974</xdr:rowOff>
    </xdr:to>
    <xdr:cxnSp macro="">
      <xdr:nvCxnSpPr>
        <xdr:cNvPr id="10" name="Přímá spojnice 9">
          <a:extLst>
            <a:ext uri="{FF2B5EF4-FFF2-40B4-BE49-F238E27FC236}">
              <a16:creationId xmlns:a16="http://schemas.microsoft.com/office/drawing/2014/main" id="{41638A0F-10B5-4D4D-B093-26166640FC7E}"/>
            </a:ext>
          </a:extLst>
        </xdr:cNvPr>
        <xdr:cNvCxnSpPr/>
      </xdr:nvCxnSpPr>
      <xdr:spPr>
        <a:xfrm>
          <a:off x="8185150" y="6054725"/>
          <a:ext cx="0" cy="4222474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355600</xdr:colOff>
      <xdr:row>50</xdr:row>
      <xdr:rowOff>176743</xdr:rowOff>
    </xdr:from>
    <xdr:to>
      <xdr:col>13</xdr:col>
      <xdr:colOff>266700</xdr:colOff>
      <xdr:row>50</xdr:row>
      <xdr:rowOff>176744</xdr:rowOff>
    </xdr:to>
    <xdr:cxnSp macro="">
      <xdr:nvCxnSpPr>
        <xdr:cNvPr id="11" name="Přímá spojnice 10">
          <a:extLst>
            <a:ext uri="{FF2B5EF4-FFF2-40B4-BE49-F238E27FC236}">
              <a16:creationId xmlns:a16="http://schemas.microsoft.com/office/drawing/2014/main" id="{F858803F-A8EB-445E-9E50-D27EFE7762E2}"/>
            </a:ext>
          </a:extLst>
        </xdr:cNvPr>
        <xdr:cNvCxnSpPr/>
      </xdr:nvCxnSpPr>
      <xdr:spPr>
        <a:xfrm>
          <a:off x="7651750" y="9787468"/>
          <a:ext cx="520700" cy="1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152400</xdr:colOff>
      <xdr:row>50</xdr:row>
      <xdr:rowOff>176743</xdr:rowOff>
    </xdr:from>
    <xdr:to>
      <xdr:col>14</xdr:col>
      <xdr:colOff>482600</xdr:colOff>
      <xdr:row>50</xdr:row>
      <xdr:rowOff>176743</xdr:rowOff>
    </xdr:to>
    <xdr:cxnSp macro="">
      <xdr:nvCxnSpPr>
        <xdr:cNvPr id="12" name="Přímá spojnice 11">
          <a:extLst>
            <a:ext uri="{FF2B5EF4-FFF2-40B4-BE49-F238E27FC236}">
              <a16:creationId xmlns:a16="http://schemas.microsoft.com/office/drawing/2014/main" id="{412010E9-5F5A-444A-9F36-AD5737CE9119}"/>
            </a:ext>
          </a:extLst>
        </xdr:cNvPr>
        <xdr:cNvCxnSpPr/>
      </xdr:nvCxnSpPr>
      <xdr:spPr>
        <a:xfrm>
          <a:off x="8648700" y="9787468"/>
          <a:ext cx="3302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368300</xdr:colOff>
      <xdr:row>25</xdr:row>
      <xdr:rowOff>11644</xdr:rowOff>
    </xdr:from>
    <xdr:to>
      <xdr:col>11</xdr:col>
      <xdr:colOff>254000</xdr:colOff>
      <xdr:row>25</xdr:row>
      <xdr:rowOff>11644</xdr:rowOff>
    </xdr:to>
    <xdr:cxnSp macro="">
      <xdr:nvCxnSpPr>
        <xdr:cNvPr id="13" name="Přímá spojnice 12">
          <a:extLst>
            <a:ext uri="{FF2B5EF4-FFF2-40B4-BE49-F238E27FC236}">
              <a16:creationId xmlns:a16="http://schemas.microsoft.com/office/drawing/2014/main" id="{73C76B5D-AA74-4024-880D-0ADA1009A07A}"/>
            </a:ext>
          </a:extLst>
        </xdr:cNvPr>
        <xdr:cNvCxnSpPr/>
      </xdr:nvCxnSpPr>
      <xdr:spPr>
        <a:xfrm>
          <a:off x="1568450" y="4859869"/>
          <a:ext cx="537210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25</xdr:row>
      <xdr:rowOff>12700</xdr:rowOff>
    </xdr:from>
    <xdr:to>
      <xdr:col>13</xdr:col>
      <xdr:colOff>292100</xdr:colOff>
      <xdr:row>31</xdr:row>
      <xdr:rowOff>76200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E422F572-9E90-4503-989F-D0F2AADC10CF}"/>
            </a:ext>
          </a:extLst>
        </xdr:cNvPr>
        <xdr:cNvCxnSpPr/>
      </xdr:nvCxnSpPr>
      <xdr:spPr>
        <a:xfrm>
          <a:off x="6953250" y="4860925"/>
          <a:ext cx="1244600" cy="120650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393700</xdr:colOff>
      <xdr:row>24</xdr:row>
      <xdr:rowOff>41275</xdr:rowOff>
    </xdr:from>
    <xdr:to>
      <xdr:col>10</xdr:col>
      <xdr:colOff>393700</xdr:colOff>
      <xdr:row>53</xdr:row>
      <xdr:rowOff>139700</xdr:rowOff>
    </xdr:to>
    <xdr:cxnSp macro="">
      <xdr:nvCxnSpPr>
        <xdr:cNvPr id="15" name="Přímá spojnice 14">
          <a:extLst>
            <a:ext uri="{FF2B5EF4-FFF2-40B4-BE49-F238E27FC236}">
              <a16:creationId xmlns:a16="http://schemas.microsoft.com/office/drawing/2014/main" id="{1DF463A3-77A2-4980-95C4-9C5C1FD83AC2}"/>
            </a:ext>
          </a:extLst>
        </xdr:cNvPr>
        <xdr:cNvCxnSpPr/>
      </xdr:nvCxnSpPr>
      <xdr:spPr>
        <a:xfrm>
          <a:off x="6470650" y="4699000"/>
          <a:ext cx="0" cy="5622925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508000</xdr:colOff>
      <xdr:row>25</xdr:row>
      <xdr:rowOff>25400</xdr:rowOff>
    </xdr:from>
    <xdr:to>
      <xdr:col>5</xdr:col>
      <xdr:colOff>508000</xdr:colOff>
      <xdr:row>53</xdr:row>
      <xdr:rowOff>132736</xdr:rowOff>
    </xdr:to>
    <xdr:cxnSp macro="">
      <xdr:nvCxnSpPr>
        <xdr:cNvPr id="16" name="Přímá spojnice 15">
          <a:extLst>
            <a:ext uri="{FF2B5EF4-FFF2-40B4-BE49-F238E27FC236}">
              <a16:creationId xmlns:a16="http://schemas.microsoft.com/office/drawing/2014/main" id="{BF75DA59-B9F6-4839-B1E8-95BACB8DEAA4}"/>
            </a:ext>
          </a:extLst>
        </xdr:cNvPr>
        <xdr:cNvCxnSpPr/>
      </xdr:nvCxnSpPr>
      <xdr:spPr>
        <a:xfrm>
          <a:off x="3536950" y="4873625"/>
          <a:ext cx="0" cy="5441336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22</xdr:row>
      <xdr:rowOff>37044</xdr:rowOff>
    </xdr:from>
    <xdr:to>
      <xdr:col>14</xdr:col>
      <xdr:colOff>127000</xdr:colOff>
      <xdr:row>22</xdr:row>
      <xdr:rowOff>37044</xdr:rowOff>
    </xdr:to>
    <xdr:cxnSp macro="">
      <xdr:nvCxnSpPr>
        <xdr:cNvPr id="17" name="Přímá spojnice 16">
          <a:extLst>
            <a:ext uri="{FF2B5EF4-FFF2-40B4-BE49-F238E27FC236}">
              <a16:creationId xmlns:a16="http://schemas.microsoft.com/office/drawing/2014/main" id="{6DC274B6-4C73-409C-AC8D-798CAF4B01F2}"/>
            </a:ext>
          </a:extLst>
        </xdr:cNvPr>
        <xdr:cNvCxnSpPr/>
      </xdr:nvCxnSpPr>
      <xdr:spPr>
        <a:xfrm>
          <a:off x="1581150" y="4313769"/>
          <a:ext cx="704215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539926</xdr:colOff>
      <xdr:row>22</xdr:row>
      <xdr:rowOff>39329</xdr:rowOff>
    </xdr:from>
    <xdr:to>
      <xdr:col>2</xdr:col>
      <xdr:colOff>539926</xdr:colOff>
      <xdr:row>25</xdr:row>
      <xdr:rowOff>12700</xdr:rowOff>
    </xdr:to>
    <xdr:cxnSp macro="">
      <xdr:nvCxnSpPr>
        <xdr:cNvPr id="18" name="Přímá spojnice 17">
          <a:extLst>
            <a:ext uri="{FF2B5EF4-FFF2-40B4-BE49-F238E27FC236}">
              <a16:creationId xmlns:a16="http://schemas.microsoft.com/office/drawing/2014/main" id="{26730C4F-B60A-49DB-86C3-35BB3FA0884D}"/>
            </a:ext>
          </a:extLst>
        </xdr:cNvPr>
        <xdr:cNvCxnSpPr/>
      </xdr:nvCxnSpPr>
      <xdr:spPr>
        <a:xfrm>
          <a:off x="1740076" y="4316054"/>
          <a:ext cx="0" cy="544871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455380</xdr:colOff>
      <xdr:row>22</xdr:row>
      <xdr:rowOff>36871</xdr:rowOff>
    </xdr:from>
    <xdr:to>
      <xdr:col>2</xdr:col>
      <xdr:colOff>455380</xdr:colOff>
      <xdr:row>25</xdr:row>
      <xdr:rowOff>14748</xdr:rowOff>
    </xdr:to>
    <xdr:cxnSp macro="">
      <xdr:nvCxnSpPr>
        <xdr:cNvPr id="19" name="Přímá spojnice 18">
          <a:extLst>
            <a:ext uri="{FF2B5EF4-FFF2-40B4-BE49-F238E27FC236}">
              <a16:creationId xmlns:a16="http://schemas.microsoft.com/office/drawing/2014/main" id="{0CF6835B-0E1A-429C-96A5-699A0BB36F89}"/>
            </a:ext>
          </a:extLst>
        </xdr:cNvPr>
        <xdr:cNvCxnSpPr/>
      </xdr:nvCxnSpPr>
      <xdr:spPr>
        <a:xfrm>
          <a:off x="1655530" y="4313596"/>
          <a:ext cx="0" cy="549377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143987</xdr:colOff>
      <xdr:row>19</xdr:row>
      <xdr:rowOff>50801</xdr:rowOff>
    </xdr:from>
    <xdr:to>
      <xdr:col>14</xdr:col>
      <xdr:colOff>296332</xdr:colOff>
      <xdr:row>23</xdr:row>
      <xdr:rowOff>87630</xdr:rowOff>
    </xdr:to>
    <xdr:sp macro="" textlink="">
      <xdr:nvSpPr>
        <xdr:cNvPr id="20" name="Rectangle 375" descr="Široký šikmo nahoru">
          <a:extLst>
            <a:ext uri="{FF2B5EF4-FFF2-40B4-BE49-F238E27FC236}">
              <a16:creationId xmlns:a16="http://schemas.microsoft.com/office/drawing/2014/main" id="{403141AA-3FD5-4318-9EF9-C948CE1F411E}"/>
            </a:ext>
          </a:extLst>
        </xdr:cNvPr>
        <xdr:cNvSpPr>
          <a:spLocks noChangeArrowheads="1"/>
        </xdr:cNvSpPr>
      </xdr:nvSpPr>
      <xdr:spPr bwMode="auto">
        <a:xfrm>
          <a:off x="8640287" y="3775076"/>
          <a:ext cx="152345" cy="779779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156660</xdr:colOff>
      <xdr:row>23</xdr:row>
      <xdr:rowOff>85749</xdr:rowOff>
    </xdr:from>
    <xdr:to>
      <xdr:col>15</xdr:col>
      <xdr:colOff>177800</xdr:colOff>
      <xdr:row>23</xdr:row>
      <xdr:rowOff>85750</xdr:rowOff>
    </xdr:to>
    <xdr:cxnSp macro="">
      <xdr:nvCxnSpPr>
        <xdr:cNvPr id="21" name="Přímá spojnice 20">
          <a:extLst>
            <a:ext uri="{FF2B5EF4-FFF2-40B4-BE49-F238E27FC236}">
              <a16:creationId xmlns:a16="http://schemas.microsoft.com/office/drawing/2014/main" id="{BB5D4EFF-2E64-4FF5-ACA0-750EA97579F0}"/>
            </a:ext>
          </a:extLst>
        </xdr:cNvPr>
        <xdr:cNvCxnSpPr/>
      </xdr:nvCxnSpPr>
      <xdr:spPr>
        <a:xfrm flipV="1">
          <a:off x="8652960" y="4552974"/>
          <a:ext cx="630740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607060</xdr:colOff>
      <xdr:row>20</xdr:row>
      <xdr:rowOff>4010</xdr:rowOff>
    </xdr:from>
    <xdr:to>
      <xdr:col>15</xdr:col>
      <xdr:colOff>607060</xdr:colOff>
      <xdr:row>53</xdr:row>
      <xdr:rowOff>136358</xdr:rowOff>
    </xdr:to>
    <xdr:cxnSp macro="">
      <xdr:nvCxnSpPr>
        <xdr:cNvPr id="22" name="Přímá spojnice 21">
          <a:extLst>
            <a:ext uri="{FF2B5EF4-FFF2-40B4-BE49-F238E27FC236}">
              <a16:creationId xmlns:a16="http://schemas.microsoft.com/office/drawing/2014/main" id="{6F628B5C-9AD8-440A-8056-A976F2D3AE70}"/>
            </a:ext>
          </a:extLst>
        </xdr:cNvPr>
        <xdr:cNvCxnSpPr/>
      </xdr:nvCxnSpPr>
      <xdr:spPr>
        <a:xfrm>
          <a:off x="9693910" y="3909260"/>
          <a:ext cx="0" cy="6409323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63500</xdr:colOff>
      <xdr:row>23</xdr:row>
      <xdr:rowOff>91440</xdr:rowOff>
    </xdr:from>
    <xdr:to>
      <xdr:col>15</xdr:col>
      <xdr:colOff>63500</xdr:colOff>
      <xdr:row>53</xdr:row>
      <xdr:rowOff>140368</xdr:rowOff>
    </xdr:to>
    <xdr:cxnSp macro="">
      <xdr:nvCxnSpPr>
        <xdr:cNvPr id="23" name="Přímá spojnice 22">
          <a:extLst>
            <a:ext uri="{FF2B5EF4-FFF2-40B4-BE49-F238E27FC236}">
              <a16:creationId xmlns:a16="http://schemas.microsoft.com/office/drawing/2014/main" id="{8A77FA2F-3459-4A84-918D-BCD701CD7A2D}"/>
            </a:ext>
          </a:extLst>
        </xdr:cNvPr>
        <xdr:cNvCxnSpPr/>
      </xdr:nvCxnSpPr>
      <xdr:spPr>
        <a:xfrm>
          <a:off x="9169400" y="4558665"/>
          <a:ext cx="0" cy="5763928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300789</xdr:colOff>
      <xdr:row>19</xdr:row>
      <xdr:rowOff>184095</xdr:rowOff>
    </xdr:from>
    <xdr:to>
      <xdr:col>16</xdr:col>
      <xdr:colOff>76200</xdr:colOff>
      <xdr:row>19</xdr:row>
      <xdr:rowOff>184095</xdr:rowOff>
    </xdr:to>
    <xdr:cxnSp macro="">
      <xdr:nvCxnSpPr>
        <xdr:cNvPr id="24" name="Přímá spojnice 23">
          <a:extLst>
            <a:ext uri="{FF2B5EF4-FFF2-40B4-BE49-F238E27FC236}">
              <a16:creationId xmlns:a16="http://schemas.microsoft.com/office/drawing/2014/main" id="{57DB13DB-3695-46EC-8FFE-DA892F66B3DC}"/>
            </a:ext>
          </a:extLst>
        </xdr:cNvPr>
        <xdr:cNvCxnSpPr/>
      </xdr:nvCxnSpPr>
      <xdr:spPr>
        <a:xfrm>
          <a:off x="8797089" y="3908370"/>
          <a:ext cx="975561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533763</xdr:colOff>
      <xdr:row>18</xdr:row>
      <xdr:rowOff>26126</xdr:rowOff>
    </xdr:from>
    <xdr:to>
      <xdr:col>10</xdr:col>
      <xdr:colOff>533763</xdr:colOff>
      <xdr:row>20</xdr:row>
      <xdr:rowOff>13063</xdr:rowOff>
    </xdr:to>
    <xdr:cxnSp macro="">
      <xdr:nvCxnSpPr>
        <xdr:cNvPr id="25" name="Přímá spojnice 24">
          <a:extLst>
            <a:ext uri="{FF2B5EF4-FFF2-40B4-BE49-F238E27FC236}">
              <a16:creationId xmlns:a16="http://schemas.microsoft.com/office/drawing/2014/main" id="{E7E95C37-CC40-4A77-B6A7-2E0F67EC9C53}"/>
            </a:ext>
          </a:extLst>
        </xdr:cNvPr>
        <xdr:cNvCxnSpPr/>
      </xdr:nvCxnSpPr>
      <xdr:spPr>
        <a:xfrm>
          <a:off x="6610713" y="3569426"/>
          <a:ext cx="0" cy="348887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139700</xdr:colOff>
      <xdr:row>14</xdr:row>
      <xdr:rowOff>21772</xdr:rowOff>
    </xdr:from>
    <xdr:to>
      <xdr:col>14</xdr:col>
      <xdr:colOff>139700</xdr:colOff>
      <xdr:row>19</xdr:row>
      <xdr:rowOff>45028</xdr:rowOff>
    </xdr:to>
    <xdr:cxnSp macro="">
      <xdr:nvCxnSpPr>
        <xdr:cNvPr id="26" name="Přímá spojnice 25">
          <a:extLst>
            <a:ext uri="{FF2B5EF4-FFF2-40B4-BE49-F238E27FC236}">
              <a16:creationId xmlns:a16="http://schemas.microsoft.com/office/drawing/2014/main" id="{7D852184-DD33-49D2-AA8A-74AE91C6451C}"/>
            </a:ext>
          </a:extLst>
        </xdr:cNvPr>
        <xdr:cNvCxnSpPr/>
      </xdr:nvCxnSpPr>
      <xdr:spPr>
        <a:xfrm>
          <a:off x="8636000" y="2784022"/>
          <a:ext cx="0" cy="985281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535577</xdr:colOff>
      <xdr:row>18</xdr:row>
      <xdr:rowOff>76138</xdr:rowOff>
    </xdr:from>
    <xdr:to>
      <xdr:col>14</xdr:col>
      <xdr:colOff>139700</xdr:colOff>
      <xdr:row>18</xdr:row>
      <xdr:rowOff>76139</xdr:rowOff>
    </xdr:to>
    <xdr:cxnSp macro="">
      <xdr:nvCxnSpPr>
        <xdr:cNvPr id="27" name="Přímá spojnice 26">
          <a:extLst>
            <a:ext uri="{FF2B5EF4-FFF2-40B4-BE49-F238E27FC236}">
              <a16:creationId xmlns:a16="http://schemas.microsoft.com/office/drawing/2014/main" id="{312C66A8-7E9F-4E68-B50F-8B156CF6529F}"/>
            </a:ext>
          </a:extLst>
        </xdr:cNvPr>
        <xdr:cNvCxnSpPr/>
      </xdr:nvCxnSpPr>
      <xdr:spPr>
        <a:xfrm>
          <a:off x="6612527" y="3619438"/>
          <a:ext cx="2023473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40272</xdr:colOff>
      <xdr:row>16</xdr:row>
      <xdr:rowOff>13063</xdr:rowOff>
    </xdr:from>
    <xdr:to>
      <xdr:col>3</xdr:col>
      <xdr:colOff>40272</xdr:colOff>
      <xdr:row>22</xdr:row>
      <xdr:rowOff>114300</xdr:rowOff>
    </xdr:to>
    <xdr:cxnSp macro="">
      <xdr:nvCxnSpPr>
        <xdr:cNvPr id="28" name="Přímá spojnice 27">
          <a:extLst>
            <a:ext uri="{FF2B5EF4-FFF2-40B4-BE49-F238E27FC236}">
              <a16:creationId xmlns:a16="http://schemas.microsoft.com/office/drawing/2014/main" id="{F9EC8BA4-7273-4479-97F9-0A0EF363F1D9}"/>
            </a:ext>
          </a:extLst>
        </xdr:cNvPr>
        <xdr:cNvCxnSpPr/>
      </xdr:nvCxnSpPr>
      <xdr:spPr>
        <a:xfrm>
          <a:off x="1850022" y="3184888"/>
          <a:ext cx="0" cy="1206137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39189</xdr:colOff>
      <xdr:row>16</xdr:row>
      <xdr:rowOff>72613</xdr:rowOff>
    </xdr:from>
    <xdr:to>
      <xdr:col>14</xdr:col>
      <xdr:colOff>137655</xdr:colOff>
      <xdr:row>16</xdr:row>
      <xdr:rowOff>72613</xdr:rowOff>
    </xdr:to>
    <xdr:cxnSp macro="">
      <xdr:nvCxnSpPr>
        <xdr:cNvPr id="29" name="Přímá spojnice 28">
          <a:extLst>
            <a:ext uri="{FF2B5EF4-FFF2-40B4-BE49-F238E27FC236}">
              <a16:creationId xmlns:a16="http://schemas.microsoft.com/office/drawing/2014/main" id="{0ACF0CBC-F3F6-4D73-ABE1-74E5825C3327}"/>
            </a:ext>
          </a:extLst>
        </xdr:cNvPr>
        <xdr:cNvCxnSpPr/>
      </xdr:nvCxnSpPr>
      <xdr:spPr>
        <a:xfrm>
          <a:off x="1848939" y="3244438"/>
          <a:ext cx="678501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424254</xdr:colOff>
      <xdr:row>15</xdr:row>
      <xdr:rowOff>4354</xdr:rowOff>
    </xdr:from>
    <xdr:to>
      <xdr:col>1</xdr:col>
      <xdr:colOff>424254</xdr:colOff>
      <xdr:row>20</xdr:row>
      <xdr:rowOff>0</xdr:rowOff>
    </xdr:to>
    <xdr:cxnSp macro="">
      <xdr:nvCxnSpPr>
        <xdr:cNvPr id="30" name="Přímá spojnice 29">
          <a:extLst>
            <a:ext uri="{FF2B5EF4-FFF2-40B4-BE49-F238E27FC236}">
              <a16:creationId xmlns:a16="http://schemas.microsoft.com/office/drawing/2014/main" id="{29709726-6D34-4861-8C85-94C2623771AC}"/>
            </a:ext>
          </a:extLst>
        </xdr:cNvPr>
        <xdr:cNvCxnSpPr/>
      </xdr:nvCxnSpPr>
      <xdr:spPr>
        <a:xfrm>
          <a:off x="1014804" y="2985679"/>
          <a:ext cx="0" cy="919571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426720</xdr:colOff>
      <xdr:row>15</xdr:row>
      <xdr:rowOff>68620</xdr:rowOff>
    </xdr:from>
    <xdr:to>
      <xdr:col>14</xdr:col>
      <xdr:colOff>139700</xdr:colOff>
      <xdr:row>15</xdr:row>
      <xdr:rowOff>68620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6C0F217A-CB3F-4F12-AD90-CC185B2F8C4A}"/>
            </a:ext>
          </a:extLst>
        </xdr:cNvPr>
        <xdr:cNvCxnSpPr/>
      </xdr:nvCxnSpPr>
      <xdr:spPr>
        <a:xfrm>
          <a:off x="1017270" y="3049945"/>
          <a:ext cx="761873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528476</xdr:colOff>
      <xdr:row>14</xdr:row>
      <xdr:rowOff>30480</xdr:rowOff>
    </xdr:from>
    <xdr:to>
      <xdr:col>0</xdr:col>
      <xdr:colOff>528476</xdr:colOff>
      <xdr:row>21</xdr:row>
      <xdr:rowOff>21021</xdr:rowOff>
    </xdr:to>
    <xdr:cxnSp macro="">
      <xdr:nvCxnSpPr>
        <xdr:cNvPr id="32" name="Přímá spojnice 31">
          <a:extLst>
            <a:ext uri="{FF2B5EF4-FFF2-40B4-BE49-F238E27FC236}">
              <a16:creationId xmlns:a16="http://schemas.microsoft.com/office/drawing/2014/main" id="{46BAD87C-6802-40D8-97DB-F8CBBB824E30}"/>
            </a:ext>
          </a:extLst>
        </xdr:cNvPr>
        <xdr:cNvCxnSpPr/>
      </xdr:nvCxnSpPr>
      <xdr:spPr>
        <a:xfrm>
          <a:off x="528476" y="2792730"/>
          <a:ext cx="0" cy="1314516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528484</xdr:colOff>
      <xdr:row>14</xdr:row>
      <xdr:rowOff>93294</xdr:rowOff>
    </xdr:from>
    <xdr:to>
      <xdr:col>14</xdr:col>
      <xdr:colOff>139700</xdr:colOff>
      <xdr:row>14</xdr:row>
      <xdr:rowOff>93294</xdr:rowOff>
    </xdr:to>
    <xdr:cxnSp macro="">
      <xdr:nvCxnSpPr>
        <xdr:cNvPr id="33" name="Přímá spojnice 32">
          <a:extLst>
            <a:ext uri="{FF2B5EF4-FFF2-40B4-BE49-F238E27FC236}">
              <a16:creationId xmlns:a16="http://schemas.microsoft.com/office/drawing/2014/main" id="{550682A1-9064-4FD4-BE70-39892C952EA6}"/>
            </a:ext>
          </a:extLst>
        </xdr:cNvPr>
        <xdr:cNvCxnSpPr/>
      </xdr:nvCxnSpPr>
      <xdr:spPr>
        <a:xfrm>
          <a:off x="528484" y="2855544"/>
          <a:ext cx="810751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21771</xdr:colOff>
      <xdr:row>17</xdr:row>
      <xdr:rowOff>76201</xdr:rowOff>
    </xdr:from>
    <xdr:to>
      <xdr:col>19</xdr:col>
      <xdr:colOff>272143</xdr:colOff>
      <xdr:row>33</xdr:row>
      <xdr:rowOff>82031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B6080F62-1965-47B9-BD0B-245FE64E37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9034"/>
        <a:stretch/>
      </xdr:blipFill>
      <xdr:spPr>
        <a:xfrm>
          <a:off x="10308771" y="3438526"/>
          <a:ext cx="1431472" cy="3015730"/>
        </a:xfrm>
        <a:prstGeom prst="rect">
          <a:avLst/>
        </a:prstGeom>
      </xdr:spPr>
    </xdr:pic>
    <xdr:clientData/>
  </xdr:twoCellAnchor>
  <xdr:twoCellAnchor>
    <xdr:from>
      <xdr:col>16</xdr:col>
      <xdr:colOff>391885</xdr:colOff>
      <xdr:row>17</xdr:row>
      <xdr:rowOff>75091</xdr:rowOff>
    </xdr:from>
    <xdr:to>
      <xdr:col>19</xdr:col>
      <xdr:colOff>569741</xdr:colOff>
      <xdr:row>18</xdr:row>
      <xdr:rowOff>176231</xdr:rowOff>
    </xdr:to>
    <xdr:sp macro="" textlink="">
      <xdr:nvSpPr>
        <xdr:cNvPr id="35" name="Rectangle 376" descr="Široký šikmo nahoru">
          <a:extLst>
            <a:ext uri="{FF2B5EF4-FFF2-40B4-BE49-F238E27FC236}">
              <a16:creationId xmlns:a16="http://schemas.microsoft.com/office/drawing/2014/main" id="{B42F1B02-485C-4759-888D-45AA22D9DD0E}"/>
            </a:ext>
          </a:extLst>
        </xdr:cNvPr>
        <xdr:cNvSpPr>
          <a:spLocks noChangeArrowheads="1"/>
        </xdr:cNvSpPr>
      </xdr:nvSpPr>
      <xdr:spPr bwMode="auto">
        <a:xfrm rot="5400000" flipH="1">
          <a:off x="10922030" y="2603721"/>
          <a:ext cx="282115" cy="1949506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263099</xdr:colOff>
      <xdr:row>17</xdr:row>
      <xdr:rowOff>74017</xdr:rowOff>
    </xdr:from>
    <xdr:to>
      <xdr:col>19</xdr:col>
      <xdr:colOff>567899</xdr:colOff>
      <xdr:row>24</xdr:row>
      <xdr:rowOff>17929</xdr:rowOff>
    </xdr:to>
    <xdr:sp macro="" textlink="">
      <xdr:nvSpPr>
        <xdr:cNvPr id="36" name="Rectangle 376" descr="Široký šikmo nahoru">
          <a:extLst>
            <a:ext uri="{FF2B5EF4-FFF2-40B4-BE49-F238E27FC236}">
              <a16:creationId xmlns:a16="http://schemas.microsoft.com/office/drawing/2014/main" id="{6257C442-E3E7-4436-AD36-E377BD65A32B}"/>
            </a:ext>
          </a:extLst>
        </xdr:cNvPr>
        <xdr:cNvSpPr>
          <a:spLocks noChangeArrowheads="1"/>
        </xdr:cNvSpPr>
      </xdr:nvSpPr>
      <xdr:spPr bwMode="auto">
        <a:xfrm flipH="1">
          <a:off x="11731199" y="3436342"/>
          <a:ext cx="304800" cy="1239312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569534</xdr:colOff>
      <xdr:row>24</xdr:row>
      <xdr:rowOff>16689</xdr:rowOff>
    </xdr:from>
    <xdr:to>
      <xdr:col>20</xdr:col>
      <xdr:colOff>501316</xdr:colOff>
      <xdr:row>24</xdr:row>
      <xdr:rowOff>16690</xdr:rowOff>
    </xdr:to>
    <xdr:cxnSp macro="">
      <xdr:nvCxnSpPr>
        <xdr:cNvPr id="37" name="Přímá spojnice 36">
          <a:extLst>
            <a:ext uri="{FF2B5EF4-FFF2-40B4-BE49-F238E27FC236}">
              <a16:creationId xmlns:a16="http://schemas.microsoft.com/office/drawing/2014/main" id="{96CA0289-6928-4679-93D3-BE78D7C3C0BF}"/>
            </a:ext>
          </a:extLst>
        </xdr:cNvPr>
        <xdr:cNvCxnSpPr/>
      </xdr:nvCxnSpPr>
      <xdr:spPr>
        <a:xfrm flipV="1">
          <a:off x="12037634" y="4674414"/>
          <a:ext cx="522332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464209</xdr:colOff>
      <xdr:row>24</xdr:row>
      <xdr:rowOff>22205</xdr:rowOff>
    </xdr:from>
    <xdr:to>
      <xdr:col>20</xdr:col>
      <xdr:colOff>464209</xdr:colOff>
      <xdr:row>33</xdr:row>
      <xdr:rowOff>60589</xdr:rowOff>
    </xdr:to>
    <xdr:cxnSp macro="">
      <xdr:nvCxnSpPr>
        <xdr:cNvPr id="38" name="Přímá spojnice 37">
          <a:extLst>
            <a:ext uri="{FF2B5EF4-FFF2-40B4-BE49-F238E27FC236}">
              <a16:creationId xmlns:a16="http://schemas.microsoft.com/office/drawing/2014/main" id="{8BEB9A2D-E153-4137-8863-726FC8634765}"/>
            </a:ext>
          </a:extLst>
        </xdr:cNvPr>
        <xdr:cNvCxnSpPr/>
      </xdr:nvCxnSpPr>
      <xdr:spPr>
        <a:xfrm>
          <a:off x="12522859" y="4679930"/>
          <a:ext cx="0" cy="1752884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18506</xdr:colOff>
      <xdr:row>37</xdr:row>
      <xdr:rowOff>117822</xdr:rowOff>
    </xdr:from>
    <xdr:to>
      <xdr:col>19</xdr:col>
      <xdr:colOff>268878</xdr:colOff>
      <xdr:row>53</xdr:row>
      <xdr:rowOff>132621</xdr:rowOff>
    </xdr:to>
    <xdr:pic>
      <xdr:nvPicPr>
        <xdr:cNvPr id="39" name="Obrázek 38">
          <a:extLst>
            <a:ext uri="{FF2B5EF4-FFF2-40B4-BE49-F238E27FC236}">
              <a16:creationId xmlns:a16="http://schemas.microsoft.com/office/drawing/2014/main" id="{35D51367-D8B9-416B-B12B-E2522E2C26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9034"/>
        <a:stretch/>
      </xdr:blipFill>
      <xdr:spPr>
        <a:xfrm>
          <a:off x="10305506" y="7252047"/>
          <a:ext cx="1431472" cy="3062799"/>
        </a:xfrm>
        <a:prstGeom prst="rect">
          <a:avLst/>
        </a:prstGeom>
      </xdr:spPr>
    </xdr:pic>
    <xdr:clientData/>
  </xdr:twoCellAnchor>
  <xdr:twoCellAnchor>
    <xdr:from>
      <xdr:col>16</xdr:col>
      <xdr:colOff>383365</xdr:colOff>
      <xdr:row>37</xdr:row>
      <xdr:rowOff>103760</xdr:rowOff>
    </xdr:from>
    <xdr:to>
      <xdr:col>19</xdr:col>
      <xdr:colOff>564634</xdr:colOff>
      <xdr:row>46</xdr:row>
      <xdr:rowOff>73075</xdr:rowOff>
    </xdr:to>
    <xdr:grpSp>
      <xdr:nvGrpSpPr>
        <xdr:cNvPr id="40" name="Skupina 39">
          <a:extLst>
            <a:ext uri="{FF2B5EF4-FFF2-40B4-BE49-F238E27FC236}">
              <a16:creationId xmlns:a16="http://schemas.microsoft.com/office/drawing/2014/main" id="{ABF41983-4C0D-4867-B541-3423D1E0004B}"/>
            </a:ext>
          </a:extLst>
        </xdr:cNvPr>
        <xdr:cNvGrpSpPr/>
      </xdr:nvGrpSpPr>
      <xdr:grpSpPr>
        <a:xfrm>
          <a:off x="10079815" y="7237985"/>
          <a:ext cx="1952919" cy="1683815"/>
          <a:chOff x="10136965" y="6514085"/>
          <a:chExt cx="2010069" cy="1598586"/>
        </a:xfrm>
      </xdr:grpSpPr>
      <xdr:sp macro="" textlink="">
        <xdr:nvSpPr>
          <xdr:cNvPr id="41" name="Rectangle 376" descr="Široký šikmo nahoru">
            <a:extLst>
              <a:ext uri="{FF2B5EF4-FFF2-40B4-BE49-F238E27FC236}">
                <a16:creationId xmlns:a16="http://schemas.microsoft.com/office/drawing/2014/main" id="{9C8476C0-0909-8C3A-9DD5-6340127D7D24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0991975" y="5659075"/>
            <a:ext cx="296636" cy="2006656"/>
          </a:xfrm>
          <a:prstGeom prst="rect">
            <a:avLst/>
          </a:prstGeom>
          <a:pattFill prst="wdUpDiag">
            <a:fgClr>
              <a:schemeClr val="tx1">
                <a:lumMod val="65000"/>
                <a:lumOff val="35000"/>
              </a:schemeClr>
            </a:fgClr>
            <a:bgClr>
              <a:srgbClr val="FFFFFF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2" name="Rectangle 376" descr="Široký šikmo nahoru">
            <a:extLst>
              <a:ext uri="{FF2B5EF4-FFF2-40B4-BE49-F238E27FC236}">
                <a16:creationId xmlns:a16="http://schemas.microsoft.com/office/drawing/2014/main" id="{5AD198B8-883E-49E7-8324-5AF2FFE06665}"/>
              </a:ext>
            </a:extLst>
          </xdr:cNvPr>
          <xdr:cNvSpPr>
            <a:spLocks noChangeArrowheads="1"/>
          </xdr:cNvSpPr>
        </xdr:nvSpPr>
        <xdr:spPr bwMode="auto">
          <a:xfrm flipH="1">
            <a:off x="11842234" y="6516253"/>
            <a:ext cx="304800" cy="1596418"/>
          </a:xfrm>
          <a:prstGeom prst="rect">
            <a:avLst/>
          </a:prstGeom>
          <a:pattFill prst="wdUpDiag">
            <a:fgClr>
              <a:schemeClr val="tx1">
                <a:lumMod val="65000"/>
                <a:lumOff val="35000"/>
              </a:schemeClr>
            </a:fgClr>
            <a:bgClr>
              <a:srgbClr val="FFFFFF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19</xdr:col>
      <xdr:colOff>534146</xdr:colOff>
      <xdr:row>46</xdr:row>
      <xdr:rowOff>72886</xdr:rowOff>
    </xdr:from>
    <xdr:to>
      <xdr:col>20</xdr:col>
      <xdr:colOff>60903</xdr:colOff>
      <xdr:row>53</xdr:row>
      <xdr:rowOff>134816</xdr:rowOff>
    </xdr:to>
    <xdr:grpSp>
      <xdr:nvGrpSpPr>
        <xdr:cNvPr id="43" name="Skupina 42">
          <a:extLst>
            <a:ext uri="{FF2B5EF4-FFF2-40B4-BE49-F238E27FC236}">
              <a16:creationId xmlns:a16="http://schemas.microsoft.com/office/drawing/2014/main" id="{660C57FA-B4C7-4C2F-867F-0A66686FA602}"/>
            </a:ext>
          </a:extLst>
        </xdr:cNvPr>
        <xdr:cNvGrpSpPr/>
      </xdr:nvGrpSpPr>
      <xdr:grpSpPr>
        <a:xfrm>
          <a:off x="12002246" y="8921611"/>
          <a:ext cx="117307" cy="1395430"/>
          <a:chOff x="12116546" y="8112484"/>
          <a:chExt cx="136357" cy="1328257"/>
        </a:xfrm>
      </xdr:grpSpPr>
      <xdr:cxnSp macro="">
        <xdr:nvCxnSpPr>
          <xdr:cNvPr id="44" name="Přímá spojnice 43">
            <a:extLst>
              <a:ext uri="{FF2B5EF4-FFF2-40B4-BE49-F238E27FC236}">
                <a16:creationId xmlns:a16="http://schemas.microsoft.com/office/drawing/2014/main" id="{719D5DCC-8A52-BC2B-D1C7-2DB41F1E108B}"/>
              </a:ext>
            </a:extLst>
          </xdr:cNvPr>
          <xdr:cNvCxnSpPr/>
        </xdr:nvCxnSpPr>
        <xdr:spPr>
          <a:xfrm flipV="1">
            <a:off x="12116546" y="8112484"/>
            <a:ext cx="136357" cy="1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5" name="Přímá spojnice 44">
            <a:extLst>
              <a:ext uri="{FF2B5EF4-FFF2-40B4-BE49-F238E27FC236}">
                <a16:creationId xmlns:a16="http://schemas.microsoft.com/office/drawing/2014/main" id="{E1FB7EA8-5054-6192-760F-542D482FB66F}"/>
              </a:ext>
            </a:extLst>
          </xdr:cNvPr>
          <xdr:cNvCxnSpPr/>
        </xdr:nvCxnSpPr>
        <xdr:spPr>
          <a:xfrm>
            <a:off x="12196750" y="8112672"/>
            <a:ext cx="0" cy="1328069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562303</xdr:colOff>
      <xdr:row>44</xdr:row>
      <xdr:rowOff>74620</xdr:rowOff>
    </xdr:from>
    <xdr:to>
      <xdr:col>20</xdr:col>
      <xdr:colOff>531863</xdr:colOff>
      <xdr:row>44</xdr:row>
      <xdr:rowOff>74621</xdr:rowOff>
    </xdr:to>
    <xdr:cxnSp macro="">
      <xdr:nvCxnSpPr>
        <xdr:cNvPr id="46" name="Přímá spojnice 45">
          <a:extLst>
            <a:ext uri="{FF2B5EF4-FFF2-40B4-BE49-F238E27FC236}">
              <a16:creationId xmlns:a16="http://schemas.microsoft.com/office/drawing/2014/main" id="{12AB9C37-03EF-42EA-8B6E-8DFE34F725F8}"/>
            </a:ext>
          </a:extLst>
        </xdr:cNvPr>
        <xdr:cNvCxnSpPr/>
      </xdr:nvCxnSpPr>
      <xdr:spPr>
        <a:xfrm>
          <a:off x="12030403" y="8542345"/>
          <a:ext cx="560110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436955</xdr:colOff>
      <xdr:row>44</xdr:row>
      <xdr:rowOff>69363</xdr:rowOff>
    </xdr:from>
    <xdr:to>
      <xdr:col>20</xdr:col>
      <xdr:colOff>436955</xdr:colOff>
      <xdr:row>53</xdr:row>
      <xdr:rowOff>134816</xdr:rowOff>
    </xdr:to>
    <xdr:cxnSp macro="">
      <xdr:nvCxnSpPr>
        <xdr:cNvPr id="47" name="Přímá spojnice 46">
          <a:extLst>
            <a:ext uri="{FF2B5EF4-FFF2-40B4-BE49-F238E27FC236}">
              <a16:creationId xmlns:a16="http://schemas.microsoft.com/office/drawing/2014/main" id="{DE28BB6A-4E2D-43CF-9804-45452E4EB7EF}"/>
            </a:ext>
          </a:extLst>
        </xdr:cNvPr>
        <xdr:cNvCxnSpPr/>
      </xdr:nvCxnSpPr>
      <xdr:spPr>
        <a:xfrm>
          <a:off x="12495605" y="8537088"/>
          <a:ext cx="0" cy="1779953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2641</xdr:colOff>
      <xdr:row>37</xdr:row>
      <xdr:rowOff>118084</xdr:rowOff>
    </xdr:from>
    <xdr:to>
      <xdr:col>24</xdr:col>
      <xdr:colOff>253013</xdr:colOff>
      <xdr:row>53</xdr:row>
      <xdr:rowOff>132883</xdr:rowOff>
    </xdr:to>
    <xdr:pic>
      <xdr:nvPicPr>
        <xdr:cNvPr id="48" name="Obrázek 47">
          <a:extLst>
            <a:ext uri="{FF2B5EF4-FFF2-40B4-BE49-F238E27FC236}">
              <a16:creationId xmlns:a16="http://schemas.microsoft.com/office/drawing/2014/main" id="{693AEDBB-9868-4684-879E-A741AFAEBB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9034"/>
        <a:stretch/>
      </xdr:blipFill>
      <xdr:spPr>
        <a:xfrm>
          <a:off x="13242391" y="7252309"/>
          <a:ext cx="1450522" cy="3062799"/>
        </a:xfrm>
        <a:prstGeom prst="rect">
          <a:avLst/>
        </a:prstGeom>
      </xdr:spPr>
    </xdr:pic>
    <xdr:clientData/>
  </xdr:twoCellAnchor>
  <xdr:twoCellAnchor>
    <xdr:from>
      <xdr:col>21</xdr:col>
      <xdr:colOff>367500</xdr:colOff>
      <xdr:row>37</xdr:row>
      <xdr:rowOff>104022</xdr:rowOff>
    </xdr:from>
    <xdr:to>
      <xdr:col>24</xdr:col>
      <xdr:colOff>545356</xdr:colOff>
      <xdr:row>39</xdr:row>
      <xdr:rowOff>37988</xdr:rowOff>
    </xdr:to>
    <xdr:sp macro="" textlink="">
      <xdr:nvSpPr>
        <xdr:cNvPr id="49" name="Rectangle 376" descr="Široký šikmo nahoru">
          <a:extLst>
            <a:ext uri="{FF2B5EF4-FFF2-40B4-BE49-F238E27FC236}">
              <a16:creationId xmlns:a16="http://schemas.microsoft.com/office/drawing/2014/main" id="{C6712828-4A38-4A64-BD7E-EF879F9838C2}"/>
            </a:ext>
          </a:extLst>
        </xdr:cNvPr>
        <xdr:cNvSpPr>
          <a:spLocks noChangeArrowheads="1"/>
        </xdr:cNvSpPr>
      </xdr:nvSpPr>
      <xdr:spPr bwMode="auto">
        <a:xfrm rot="5400000" flipH="1">
          <a:off x="13843495" y="6411452"/>
          <a:ext cx="314966" cy="1968556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243969</xdr:colOff>
      <xdr:row>37</xdr:row>
      <xdr:rowOff>106214</xdr:rowOff>
    </xdr:from>
    <xdr:to>
      <xdr:col>24</xdr:col>
      <xdr:colOff>548769</xdr:colOff>
      <xdr:row>42</xdr:row>
      <xdr:rowOff>121920</xdr:rowOff>
    </xdr:to>
    <xdr:sp macro="" textlink="">
      <xdr:nvSpPr>
        <xdr:cNvPr id="50" name="Rectangle 376" descr="Široký šikmo nahoru">
          <a:extLst>
            <a:ext uri="{FF2B5EF4-FFF2-40B4-BE49-F238E27FC236}">
              <a16:creationId xmlns:a16="http://schemas.microsoft.com/office/drawing/2014/main" id="{DB92A23B-F6F8-4FB8-B64D-49C042A55B9E}"/>
            </a:ext>
          </a:extLst>
        </xdr:cNvPr>
        <xdr:cNvSpPr>
          <a:spLocks noChangeArrowheads="1"/>
        </xdr:cNvSpPr>
      </xdr:nvSpPr>
      <xdr:spPr bwMode="auto">
        <a:xfrm flipH="1">
          <a:off x="14683869" y="7240439"/>
          <a:ext cx="304800" cy="968206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234502</xdr:colOff>
      <xdr:row>44</xdr:row>
      <xdr:rowOff>73190</xdr:rowOff>
    </xdr:from>
    <xdr:to>
      <xdr:col>25</xdr:col>
      <xdr:colOff>31531</xdr:colOff>
      <xdr:row>44</xdr:row>
      <xdr:rowOff>73191</xdr:rowOff>
    </xdr:to>
    <xdr:cxnSp macro="">
      <xdr:nvCxnSpPr>
        <xdr:cNvPr id="51" name="Přímá spojnice 50">
          <a:extLst>
            <a:ext uri="{FF2B5EF4-FFF2-40B4-BE49-F238E27FC236}">
              <a16:creationId xmlns:a16="http://schemas.microsoft.com/office/drawing/2014/main" id="{3FA479C1-3104-4908-86C4-3740CEC1172A}"/>
            </a:ext>
          </a:extLst>
        </xdr:cNvPr>
        <xdr:cNvCxnSpPr/>
      </xdr:nvCxnSpPr>
      <xdr:spPr>
        <a:xfrm flipV="1">
          <a:off x="14674402" y="8540915"/>
          <a:ext cx="406629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23700</xdr:colOff>
      <xdr:row>44</xdr:row>
      <xdr:rowOff>73115</xdr:rowOff>
    </xdr:from>
    <xdr:to>
      <xdr:col>25</xdr:col>
      <xdr:colOff>23700</xdr:colOff>
      <xdr:row>53</xdr:row>
      <xdr:rowOff>134816</xdr:rowOff>
    </xdr:to>
    <xdr:cxnSp macro="">
      <xdr:nvCxnSpPr>
        <xdr:cNvPr id="52" name="Přímá spojnice 51">
          <a:extLst>
            <a:ext uri="{FF2B5EF4-FFF2-40B4-BE49-F238E27FC236}">
              <a16:creationId xmlns:a16="http://schemas.microsoft.com/office/drawing/2014/main" id="{D70F4A6C-7E1D-4B3A-8EDB-74D17D12B7D1}"/>
            </a:ext>
          </a:extLst>
        </xdr:cNvPr>
        <xdr:cNvCxnSpPr/>
      </xdr:nvCxnSpPr>
      <xdr:spPr>
        <a:xfrm>
          <a:off x="15073200" y="8540840"/>
          <a:ext cx="0" cy="1776201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455814</xdr:colOff>
      <xdr:row>42</xdr:row>
      <xdr:rowOff>117906</xdr:rowOff>
    </xdr:from>
    <xdr:to>
      <xdr:col>26</xdr:col>
      <xdr:colOff>436083</xdr:colOff>
      <xdr:row>53</xdr:row>
      <xdr:rowOff>134816</xdr:rowOff>
    </xdr:to>
    <xdr:grpSp>
      <xdr:nvGrpSpPr>
        <xdr:cNvPr id="53" name="Skupina 52">
          <a:extLst>
            <a:ext uri="{FF2B5EF4-FFF2-40B4-BE49-F238E27FC236}">
              <a16:creationId xmlns:a16="http://schemas.microsoft.com/office/drawing/2014/main" id="{BE063A48-629E-4B7A-9F4C-6F8B65BC4A04}"/>
            </a:ext>
          </a:extLst>
        </xdr:cNvPr>
        <xdr:cNvGrpSpPr/>
      </xdr:nvGrpSpPr>
      <xdr:grpSpPr>
        <a:xfrm>
          <a:off x="14895714" y="8204631"/>
          <a:ext cx="1180419" cy="2112410"/>
          <a:chOff x="15086214" y="7433062"/>
          <a:chExt cx="1199469" cy="2007679"/>
        </a:xfrm>
      </xdr:grpSpPr>
      <xdr:cxnSp macro="">
        <xdr:nvCxnSpPr>
          <xdr:cNvPr id="54" name="Přímá spojnice 53">
            <a:extLst>
              <a:ext uri="{FF2B5EF4-FFF2-40B4-BE49-F238E27FC236}">
                <a16:creationId xmlns:a16="http://schemas.microsoft.com/office/drawing/2014/main" id="{CFC9FFD6-3B99-DEDD-F1DB-FF088FA7E36E}"/>
              </a:ext>
            </a:extLst>
          </xdr:cNvPr>
          <xdr:cNvCxnSpPr/>
        </xdr:nvCxnSpPr>
        <xdr:spPr>
          <a:xfrm flipV="1">
            <a:off x="15086214" y="7433062"/>
            <a:ext cx="1199469" cy="1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Přímá spojnice 54">
            <a:extLst>
              <a:ext uri="{FF2B5EF4-FFF2-40B4-BE49-F238E27FC236}">
                <a16:creationId xmlns:a16="http://schemas.microsoft.com/office/drawing/2014/main" id="{BA398995-2A5C-E84A-6132-444E0D8D7EDB}"/>
              </a:ext>
            </a:extLst>
          </xdr:cNvPr>
          <xdr:cNvCxnSpPr/>
        </xdr:nvCxnSpPr>
        <xdr:spPr>
          <a:xfrm>
            <a:off x="16007604" y="7436069"/>
            <a:ext cx="0" cy="2004672"/>
          </a:xfrm>
          <a:prstGeom prst="line">
            <a:avLst/>
          </a:prstGeom>
          <a:ln>
            <a:headEnd type="triangl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310996</xdr:colOff>
      <xdr:row>59</xdr:row>
      <xdr:rowOff>14308</xdr:rowOff>
    </xdr:from>
    <xdr:to>
      <xdr:col>2</xdr:col>
      <xdr:colOff>531129</xdr:colOff>
      <xdr:row>64</xdr:row>
      <xdr:rowOff>5018</xdr:rowOff>
    </xdr:to>
    <xdr:pic>
      <xdr:nvPicPr>
        <xdr:cNvPr id="56" name="Obrázek 55">
          <a:extLst>
            <a:ext uri="{FF2B5EF4-FFF2-40B4-BE49-F238E27FC236}">
              <a16:creationId xmlns:a16="http://schemas.microsoft.com/office/drawing/2014/main" id="{94EA2094-DC4E-47FA-9B21-D04A65D284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86"/>
        <a:stretch/>
      </xdr:blipFill>
      <xdr:spPr bwMode="auto">
        <a:xfrm>
          <a:off x="310996" y="11339533"/>
          <a:ext cx="1420283" cy="95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97692</xdr:colOff>
      <xdr:row>59</xdr:row>
      <xdr:rowOff>14308</xdr:rowOff>
    </xdr:from>
    <xdr:to>
      <xdr:col>5</xdr:col>
      <xdr:colOff>89225</xdr:colOff>
      <xdr:row>64</xdr:row>
      <xdr:rowOff>5018</xdr:rowOff>
    </xdr:to>
    <xdr:pic>
      <xdr:nvPicPr>
        <xdr:cNvPr id="57" name="Obrázek 56">
          <a:extLst>
            <a:ext uri="{FF2B5EF4-FFF2-40B4-BE49-F238E27FC236}">
              <a16:creationId xmlns:a16="http://schemas.microsoft.com/office/drawing/2014/main" id="{C902C348-2171-45BA-B56F-EB1FAC420D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79"/>
        <a:stretch/>
      </xdr:blipFill>
      <xdr:spPr bwMode="auto">
        <a:xfrm>
          <a:off x="1907442" y="11339533"/>
          <a:ext cx="1210733" cy="95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177800</xdr:colOff>
      <xdr:row>59</xdr:row>
      <xdr:rowOff>52924</xdr:rowOff>
    </xdr:from>
    <xdr:to>
      <xdr:col>0</xdr:col>
      <xdr:colOff>330145</xdr:colOff>
      <xdr:row>67</xdr:row>
      <xdr:rowOff>0</xdr:rowOff>
    </xdr:to>
    <xdr:sp macro="" textlink="">
      <xdr:nvSpPr>
        <xdr:cNvPr id="58" name="Rectangle 375" descr="Široký šikmo nahoru">
          <a:extLst>
            <a:ext uri="{FF2B5EF4-FFF2-40B4-BE49-F238E27FC236}">
              <a16:creationId xmlns:a16="http://schemas.microsoft.com/office/drawing/2014/main" id="{967392BD-C1CE-4059-B0C3-910A97734CBA}"/>
            </a:ext>
          </a:extLst>
        </xdr:cNvPr>
        <xdr:cNvSpPr>
          <a:spLocks noChangeArrowheads="1"/>
        </xdr:cNvSpPr>
      </xdr:nvSpPr>
      <xdr:spPr bwMode="auto">
        <a:xfrm>
          <a:off x="177800" y="11378149"/>
          <a:ext cx="152345" cy="1490126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177790</xdr:colOff>
      <xdr:row>58</xdr:row>
      <xdr:rowOff>94111</xdr:rowOff>
    </xdr:from>
    <xdr:to>
      <xdr:col>1</xdr:col>
      <xdr:colOff>259080</xdr:colOff>
      <xdr:row>59</xdr:row>
      <xdr:rowOff>65797</xdr:rowOff>
    </xdr:to>
    <xdr:sp macro="" textlink="">
      <xdr:nvSpPr>
        <xdr:cNvPr id="59" name="Rectangle 376" descr="Široký šikmo nahoru">
          <a:extLst>
            <a:ext uri="{FF2B5EF4-FFF2-40B4-BE49-F238E27FC236}">
              <a16:creationId xmlns:a16="http://schemas.microsoft.com/office/drawing/2014/main" id="{95B3DF31-7117-4478-901A-FA57278BECE5}"/>
            </a:ext>
          </a:extLst>
        </xdr:cNvPr>
        <xdr:cNvSpPr>
          <a:spLocks noChangeArrowheads="1"/>
        </xdr:cNvSpPr>
      </xdr:nvSpPr>
      <xdr:spPr bwMode="auto">
        <a:xfrm rot="5400000">
          <a:off x="432617" y="10974009"/>
          <a:ext cx="162186" cy="671840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328706</xdr:colOff>
      <xdr:row>57</xdr:row>
      <xdr:rowOff>152449</xdr:rowOff>
    </xdr:from>
    <xdr:to>
      <xdr:col>1</xdr:col>
      <xdr:colOff>262890</xdr:colOff>
      <xdr:row>58</xdr:row>
      <xdr:rowOff>94863</xdr:rowOff>
    </xdr:to>
    <xdr:grpSp>
      <xdr:nvGrpSpPr>
        <xdr:cNvPr id="60" name="Skupina 59">
          <a:extLst>
            <a:ext uri="{FF2B5EF4-FFF2-40B4-BE49-F238E27FC236}">
              <a16:creationId xmlns:a16="http://schemas.microsoft.com/office/drawing/2014/main" id="{4D5B0A8A-F048-43AA-8057-F22194BE0904}"/>
            </a:ext>
          </a:extLst>
        </xdr:cNvPr>
        <xdr:cNvGrpSpPr/>
      </xdr:nvGrpSpPr>
      <xdr:grpSpPr>
        <a:xfrm>
          <a:off x="328706" y="11096674"/>
          <a:ext cx="524734" cy="132914"/>
          <a:chOff x="328706" y="10604809"/>
          <a:chExt cx="641450" cy="123618"/>
        </a:xfrm>
      </xdr:grpSpPr>
      <xdr:cxnSp macro="">
        <xdr:nvCxnSpPr>
          <xdr:cNvPr id="61" name="Přímá spojnice 60">
            <a:extLst>
              <a:ext uri="{FF2B5EF4-FFF2-40B4-BE49-F238E27FC236}">
                <a16:creationId xmlns:a16="http://schemas.microsoft.com/office/drawing/2014/main" id="{03DA3D93-29E7-0D70-CB6F-2454254E5B86}"/>
              </a:ext>
            </a:extLst>
          </xdr:cNvPr>
          <xdr:cNvCxnSpPr/>
        </xdr:nvCxnSpPr>
        <xdr:spPr>
          <a:xfrm>
            <a:off x="329951" y="10606802"/>
            <a:ext cx="0" cy="121625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2" name="Přímá spojnice 61">
            <a:extLst>
              <a:ext uri="{FF2B5EF4-FFF2-40B4-BE49-F238E27FC236}">
                <a16:creationId xmlns:a16="http://schemas.microsoft.com/office/drawing/2014/main" id="{1EB80717-BFD3-BD82-B851-D1D6552A8FAE}"/>
              </a:ext>
            </a:extLst>
          </xdr:cNvPr>
          <xdr:cNvCxnSpPr/>
        </xdr:nvCxnSpPr>
        <xdr:spPr>
          <a:xfrm>
            <a:off x="966178" y="10604809"/>
            <a:ext cx="0" cy="121625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Přímá spojnice 62">
            <a:extLst>
              <a:ext uri="{FF2B5EF4-FFF2-40B4-BE49-F238E27FC236}">
                <a16:creationId xmlns:a16="http://schemas.microsoft.com/office/drawing/2014/main" id="{B38F348D-3EFF-16E8-8C46-355F1DBC2396}"/>
              </a:ext>
            </a:extLst>
          </xdr:cNvPr>
          <xdr:cNvCxnSpPr/>
        </xdr:nvCxnSpPr>
        <xdr:spPr>
          <a:xfrm>
            <a:off x="328706" y="10654469"/>
            <a:ext cx="641450" cy="0"/>
          </a:xfrm>
          <a:prstGeom prst="line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371032</xdr:colOff>
      <xdr:row>59</xdr:row>
      <xdr:rowOff>27176</xdr:rowOff>
    </xdr:from>
    <xdr:to>
      <xdr:col>3</xdr:col>
      <xdr:colOff>262460</xdr:colOff>
      <xdr:row>63</xdr:row>
      <xdr:rowOff>95108</xdr:rowOff>
    </xdr:to>
    <xdr:grpSp>
      <xdr:nvGrpSpPr>
        <xdr:cNvPr id="64" name="Skupina 63">
          <a:extLst>
            <a:ext uri="{FF2B5EF4-FFF2-40B4-BE49-F238E27FC236}">
              <a16:creationId xmlns:a16="http://schemas.microsoft.com/office/drawing/2014/main" id="{3B8EE24D-9D60-4A65-A00B-BAC1EA7D558B}"/>
            </a:ext>
          </a:extLst>
        </xdr:cNvPr>
        <xdr:cNvGrpSpPr/>
      </xdr:nvGrpSpPr>
      <xdr:grpSpPr>
        <a:xfrm>
          <a:off x="1571182" y="11352401"/>
          <a:ext cx="501028" cy="839457"/>
          <a:chOff x="3457132" y="10778063"/>
          <a:chExt cx="501028" cy="795866"/>
        </a:xfrm>
      </xdr:grpSpPr>
      <xdr:sp macro="" textlink="">
        <xdr:nvSpPr>
          <xdr:cNvPr id="65" name="Vývojový diagram: děrná páska 64">
            <a:extLst>
              <a:ext uri="{FF2B5EF4-FFF2-40B4-BE49-F238E27FC236}">
                <a16:creationId xmlns:a16="http://schemas.microsoft.com/office/drawing/2014/main" id="{A523C7BD-D203-797A-DB85-F97D3B4A77BC}"/>
              </a:ext>
            </a:extLst>
          </xdr:cNvPr>
          <xdr:cNvSpPr/>
        </xdr:nvSpPr>
        <xdr:spPr>
          <a:xfrm rot="16200000" flipV="1">
            <a:off x="3310678" y="10988674"/>
            <a:ext cx="792480" cy="375497"/>
          </a:xfrm>
          <a:prstGeom prst="flowChartPunchedTap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cxnSp macro="">
        <xdr:nvCxnSpPr>
          <xdr:cNvPr id="66" name="Přímá spojnice 65">
            <a:extLst>
              <a:ext uri="{FF2B5EF4-FFF2-40B4-BE49-F238E27FC236}">
                <a16:creationId xmlns:a16="http://schemas.microsoft.com/office/drawing/2014/main" id="{42ADA521-EBC1-4462-4522-F9BEEA329816}"/>
              </a:ext>
            </a:extLst>
          </xdr:cNvPr>
          <xdr:cNvCxnSpPr/>
        </xdr:nvCxnSpPr>
        <xdr:spPr>
          <a:xfrm>
            <a:off x="3482532" y="10778063"/>
            <a:ext cx="475628" cy="0"/>
          </a:xfrm>
          <a:prstGeom prst="line">
            <a:avLst/>
          </a:prstGeom>
          <a:ln w="25400">
            <a:solidFill>
              <a:schemeClr val="bg1"/>
            </a:solidFill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7" name="Přímá spojnice 66">
            <a:extLst>
              <a:ext uri="{FF2B5EF4-FFF2-40B4-BE49-F238E27FC236}">
                <a16:creationId xmlns:a16="http://schemas.microsoft.com/office/drawing/2014/main" id="{A2C817CD-1AEB-FF60-2543-BE3EB6DE33C6}"/>
              </a:ext>
            </a:extLst>
          </xdr:cNvPr>
          <xdr:cNvCxnSpPr/>
        </xdr:nvCxnSpPr>
        <xdr:spPr>
          <a:xfrm>
            <a:off x="3457132" y="11573929"/>
            <a:ext cx="475628" cy="0"/>
          </a:xfrm>
          <a:prstGeom prst="line">
            <a:avLst/>
          </a:prstGeom>
          <a:ln w="25400">
            <a:solidFill>
              <a:schemeClr val="bg1"/>
            </a:solidFill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121919</xdr:colOff>
      <xdr:row>58</xdr:row>
      <xdr:rowOff>98653</xdr:rowOff>
    </xdr:from>
    <xdr:to>
      <xdr:col>5</xdr:col>
      <xdr:colOff>203524</xdr:colOff>
      <xdr:row>59</xdr:row>
      <xdr:rowOff>70339</xdr:rowOff>
    </xdr:to>
    <xdr:sp macro="" textlink="">
      <xdr:nvSpPr>
        <xdr:cNvPr id="68" name="Rectangle 376" descr="Široký šikmo nahoru">
          <a:extLst>
            <a:ext uri="{FF2B5EF4-FFF2-40B4-BE49-F238E27FC236}">
              <a16:creationId xmlns:a16="http://schemas.microsoft.com/office/drawing/2014/main" id="{8C42852B-125C-484C-9935-5B19A449B380}"/>
            </a:ext>
          </a:extLst>
        </xdr:cNvPr>
        <xdr:cNvSpPr>
          <a:spLocks noChangeArrowheads="1"/>
        </xdr:cNvSpPr>
      </xdr:nvSpPr>
      <xdr:spPr bwMode="auto">
        <a:xfrm rot="5400000">
          <a:off x="2805779" y="10968868"/>
          <a:ext cx="162186" cy="691205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51126</xdr:colOff>
      <xdr:row>59</xdr:row>
      <xdr:rowOff>68337</xdr:rowOff>
    </xdr:from>
    <xdr:to>
      <xdr:col>5</xdr:col>
      <xdr:colOff>203471</xdr:colOff>
      <xdr:row>66</xdr:row>
      <xdr:rowOff>189004</xdr:rowOff>
    </xdr:to>
    <xdr:sp macro="" textlink="">
      <xdr:nvSpPr>
        <xdr:cNvPr id="69" name="Rectangle 375" descr="Široký šikmo nahoru">
          <a:extLst>
            <a:ext uri="{FF2B5EF4-FFF2-40B4-BE49-F238E27FC236}">
              <a16:creationId xmlns:a16="http://schemas.microsoft.com/office/drawing/2014/main" id="{8BE85B97-3F0C-48BD-B60C-B8838F47D726}"/>
            </a:ext>
          </a:extLst>
        </xdr:cNvPr>
        <xdr:cNvSpPr>
          <a:spLocks noChangeArrowheads="1"/>
        </xdr:cNvSpPr>
      </xdr:nvSpPr>
      <xdr:spPr bwMode="auto">
        <a:xfrm>
          <a:off x="3080076" y="11393562"/>
          <a:ext cx="152345" cy="1463692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121920</xdr:colOff>
      <xdr:row>57</xdr:row>
      <xdr:rowOff>152492</xdr:rowOff>
    </xdr:from>
    <xdr:to>
      <xdr:col>5</xdr:col>
      <xdr:colOff>55756</xdr:colOff>
      <xdr:row>58</xdr:row>
      <xdr:rowOff>94906</xdr:rowOff>
    </xdr:to>
    <xdr:grpSp>
      <xdr:nvGrpSpPr>
        <xdr:cNvPr id="70" name="Skupina 69">
          <a:extLst>
            <a:ext uri="{FF2B5EF4-FFF2-40B4-BE49-F238E27FC236}">
              <a16:creationId xmlns:a16="http://schemas.microsoft.com/office/drawing/2014/main" id="{8F1E86D2-63A6-4499-8EFB-A72160388CA8}"/>
            </a:ext>
          </a:extLst>
        </xdr:cNvPr>
        <xdr:cNvGrpSpPr/>
      </xdr:nvGrpSpPr>
      <xdr:grpSpPr>
        <a:xfrm>
          <a:off x="2541270" y="11096717"/>
          <a:ext cx="543436" cy="132914"/>
          <a:chOff x="2462306" y="10601092"/>
          <a:chExt cx="641450" cy="123618"/>
        </a:xfrm>
      </xdr:grpSpPr>
      <xdr:cxnSp macro="">
        <xdr:nvCxnSpPr>
          <xdr:cNvPr id="71" name="Přímá spojnice 70">
            <a:extLst>
              <a:ext uri="{FF2B5EF4-FFF2-40B4-BE49-F238E27FC236}">
                <a16:creationId xmlns:a16="http://schemas.microsoft.com/office/drawing/2014/main" id="{49FAE014-6D64-BCA9-1E7B-A9EBF2FCFAD0}"/>
              </a:ext>
            </a:extLst>
          </xdr:cNvPr>
          <xdr:cNvCxnSpPr/>
        </xdr:nvCxnSpPr>
        <xdr:spPr>
          <a:xfrm>
            <a:off x="2463551" y="10603085"/>
            <a:ext cx="0" cy="121625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" name="Přímá spojnice 71">
            <a:extLst>
              <a:ext uri="{FF2B5EF4-FFF2-40B4-BE49-F238E27FC236}">
                <a16:creationId xmlns:a16="http://schemas.microsoft.com/office/drawing/2014/main" id="{2C5D1B07-1C62-A461-367A-46FBFBC3B89C}"/>
              </a:ext>
            </a:extLst>
          </xdr:cNvPr>
          <xdr:cNvCxnSpPr/>
        </xdr:nvCxnSpPr>
        <xdr:spPr>
          <a:xfrm>
            <a:off x="3099778" y="10601092"/>
            <a:ext cx="0" cy="121625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3" name="Přímá spojnice 72">
            <a:extLst>
              <a:ext uri="{FF2B5EF4-FFF2-40B4-BE49-F238E27FC236}">
                <a16:creationId xmlns:a16="http://schemas.microsoft.com/office/drawing/2014/main" id="{803416E0-3611-97A3-6193-0870864014CC}"/>
              </a:ext>
            </a:extLst>
          </xdr:cNvPr>
          <xdr:cNvCxnSpPr/>
        </xdr:nvCxnSpPr>
        <xdr:spPr>
          <a:xfrm>
            <a:off x="2462306" y="10650752"/>
            <a:ext cx="641450" cy="0"/>
          </a:xfrm>
          <a:prstGeom prst="line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605883</xdr:colOff>
      <xdr:row>57</xdr:row>
      <xdr:rowOff>152400</xdr:rowOff>
    </xdr:from>
    <xdr:to>
      <xdr:col>11</xdr:col>
      <xdr:colOff>25735</xdr:colOff>
      <xdr:row>67</xdr:row>
      <xdr:rowOff>16417</xdr:rowOff>
    </xdr:to>
    <xdr:grpSp>
      <xdr:nvGrpSpPr>
        <xdr:cNvPr id="74" name="Skupina 73">
          <a:extLst>
            <a:ext uri="{FF2B5EF4-FFF2-40B4-BE49-F238E27FC236}">
              <a16:creationId xmlns:a16="http://schemas.microsoft.com/office/drawing/2014/main" id="{7693F027-1456-4617-8673-CBC765A76D0D}"/>
            </a:ext>
          </a:extLst>
        </xdr:cNvPr>
        <xdr:cNvGrpSpPr/>
      </xdr:nvGrpSpPr>
      <xdr:grpSpPr>
        <a:xfrm>
          <a:off x="3634833" y="11096625"/>
          <a:ext cx="3077452" cy="1788067"/>
          <a:chOff x="3653883" y="10604810"/>
          <a:chExt cx="3077452" cy="1685383"/>
        </a:xfrm>
      </xdr:grpSpPr>
      <xdr:pic>
        <xdr:nvPicPr>
          <xdr:cNvPr id="75" name="Obrázek 74">
            <a:extLst>
              <a:ext uri="{FF2B5EF4-FFF2-40B4-BE49-F238E27FC236}">
                <a16:creationId xmlns:a16="http://schemas.microsoft.com/office/drawing/2014/main" id="{5E5D6403-0872-8860-8311-18BB68B25434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9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5184"/>
          <a:stretch/>
        </xdr:blipFill>
        <xdr:spPr bwMode="auto">
          <a:xfrm>
            <a:off x="3810081" y="10676363"/>
            <a:ext cx="1453295" cy="1613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6" name="Obrázek 75">
            <a:extLst>
              <a:ext uri="{FF2B5EF4-FFF2-40B4-BE49-F238E27FC236}">
                <a16:creationId xmlns:a16="http://schemas.microsoft.com/office/drawing/2014/main" id="{6525660D-0305-CC94-ABED-9F77C3C77F85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0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614"/>
          <a:stretch/>
        </xdr:blipFill>
        <xdr:spPr bwMode="auto">
          <a:xfrm>
            <a:off x="5382321" y="10672646"/>
            <a:ext cx="1209689" cy="1613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77" name="Skupina 76">
            <a:extLst>
              <a:ext uri="{FF2B5EF4-FFF2-40B4-BE49-F238E27FC236}">
                <a16:creationId xmlns:a16="http://schemas.microsoft.com/office/drawing/2014/main" id="{047C2FC4-E546-D4DC-50E8-599273BB1294}"/>
              </a:ext>
            </a:extLst>
          </xdr:cNvPr>
          <xdr:cNvGrpSpPr/>
        </xdr:nvGrpSpPr>
        <xdr:grpSpPr>
          <a:xfrm>
            <a:off x="3657600" y="10727685"/>
            <a:ext cx="394010" cy="1546092"/>
            <a:chOff x="3657600" y="10727685"/>
            <a:chExt cx="394010" cy="1546092"/>
          </a:xfrm>
        </xdr:grpSpPr>
        <xdr:sp macro="" textlink="">
          <xdr:nvSpPr>
            <xdr:cNvPr id="95" name="Rectangle 375" descr="Široký šikmo nahoru">
              <a:extLst>
                <a:ext uri="{FF2B5EF4-FFF2-40B4-BE49-F238E27FC236}">
                  <a16:creationId xmlns:a16="http://schemas.microsoft.com/office/drawing/2014/main" id="{DB804198-4911-6D16-A10B-B498A4FD3DB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57610" y="10867484"/>
              <a:ext cx="152345" cy="1406293"/>
            </a:xfrm>
            <a:prstGeom prst="rect">
              <a:avLst/>
            </a:prstGeom>
            <a:pattFill prst="wdUpDiag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96" name="Rectangle 376" descr="Široký šikmo nahoru">
              <a:extLst>
                <a:ext uri="{FF2B5EF4-FFF2-40B4-BE49-F238E27FC236}">
                  <a16:creationId xmlns:a16="http://schemas.microsoft.com/office/drawing/2014/main" id="{D362FBA4-8E83-60FD-E565-68FB1CE77F26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3778355" y="10606930"/>
              <a:ext cx="152499" cy="394010"/>
            </a:xfrm>
            <a:prstGeom prst="rect">
              <a:avLst/>
            </a:prstGeom>
            <a:pattFill prst="wdUpDiag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78" name="Skupina 77">
            <a:extLst>
              <a:ext uri="{FF2B5EF4-FFF2-40B4-BE49-F238E27FC236}">
                <a16:creationId xmlns:a16="http://schemas.microsoft.com/office/drawing/2014/main" id="{4F11413E-B8D1-BE1F-2E6C-CE5BD1C8B63C}"/>
              </a:ext>
            </a:extLst>
          </xdr:cNvPr>
          <xdr:cNvGrpSpPr/>
        </xdr:nvGrpSpPr>
        <xdr:grpSpPr>
          <a:xfrm>
            <a:off x="6338935" y="10732165"/>
            <a:ext cx="392400" cy="1540136"/>
            <a:chOff x="6338935" y="10732165"/>
            <a:chExt cx="392400" cy="1540136"/>
          </a:xfrm>
        </xdr:grpSpPr>
        <xdr:sp macro="" textlink="">
          <xdr:nvSpPr>
            <xdr:cNvPr id="93" name="Rectangle 376" descr="Široký šikmo nahoru">
              <a:extLst>
                <a:ext uri="{FF2B5EF4-FFF2-40B4-BE49-F238E27FC236}">
                  <a16:creationId xmlns:a16="http://schemas.microsoft.com/office/drawing/2014/main" id="{8524360B-68EF-6814-388E-F5F5CB8CA60B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6458885" y="10612215"/>
              <a:ext cx="152499" cy="392400"/>
            </a:xfrm>
            <a:prstGeom prst="rect">
              <a:avLst/>
            </a:prstGeom>
            <a:pattFill prst="wdUpDiag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94" name="Rectangle 375" descr="Široký šikmo nahoru">
              <a:extLst>
                <a:ext uri="{FF2B5EF4-FFF2-40B4-BE49-F238E27FC236}">
                  <a16:creationId xmlns:a16="http://schemas.microsoft.com/office/drawing/2014/main" id="{6DC2BAD5-2F43-8ACA-4C56-FC4C294804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78936" y="10882691"/>
              <a:ext cx="152345" cy="1389610"/>
            </a:xfrm>
            <a:prstGeom prst="rect">
              <a:avLst/>
            </a:prstGeom>
            <a:pattFill prst="wdUpDiag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79" name="Skupina 78">
            <a:extLst>
              <a:ext uri="{FF2B5EF4-FFF2-40B4-BE49-F238E27FC236}">
                <a16:creationId xmlns:a16="http://schemas.microsoft.com/office/drawing/2014/main" id="{F8E963DD-64A2-2DFB-F658-7DC9B18DEF1E}"/>
              </a:ext>
            </a:extLst>
          </xdr:cNvPr>
          <xdr:cNvGrpSpPr/>
        </xdr:nvGrpSpPr>
        <xdr:grpSpPr>
          <a:xfrm>
            <a:off x="5070042" y="10842080"/>
            <a:ext cx="501028" cy="796278"/>
            <a:chOff x="3457132" y="10778063"/>
            <a:chExt cx="501028" cy="795866"/>
          </a:xfrm>
        </xdr:grpSpPr>
        <xdr:sp macro="" textlink="">
          <xdr:nvSpPr>
            <xdr:cNvPr id="90" name="Vývojový diagram: děrná páska 89">
              <a:extLst>
                <a:ext uri="{FF2B5EF4-FFF2-40B4-BE49-F238E27FC236}">
                  <a16:creationId xmlns:a16="http://schemas.microsoft.com/office/drawing/2014/main" id="{00B2B19F-EA50-6A63-C0F5-A04E3F38BC0D}"/>
                </a:ext>
              </a:extLst>
            </xdr:cNvPr>
            <xdr:cNvSpPr/>
          </xdr:nvSpPr>
          <xdr:spPr>
            <a:xfrm rot="16200000" flipV="1">
              <a:off x="3310678" y="10988674"/>
              <a:ext cx="792480" cy="375497"/>
            </a:xfrm>
            <a:prstGeom prst="flowChartPunchedTape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  <xdr:cxnSp macro="">
          <xdr:nvCxnSpPr>
            <xdr:cNvPr id="91" name="Přímá spojnice 90">
              <a:extLst>
                <a:ext uri="{FF2B5EF4-FFF2-40B4-BE49-F238E27FC236}">
                  <a16:creationId xmlns:a16="http://schemas.microsoft.com/office/drawing/2014/main" id="{7E89940C-D7DB-9D02-2358-7647363A187E}"/>
                </a:ext>
              </a:extLst>
            </xdr:cNvPr>
            <xdr:cNvCxnSpPr/>
          </xdr:nvCxnSpPr>
          <xdr:spPr>
            <a:xfrm>
              <a:off x="3482532" y="10778063"/>
              <a:ext cx="475628" cy="0"/>
            </a:xfrm>
            <a:prstGeom prst="line">
              <a:avLst/>
            </a:prstGeom>
            <a:ln w="25400">
              <a:solidFill>
                <a:schemeClr val="bg1"/>
              </a:solidFill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2" name="Přímá spojnice 91">
              <a:extLst>
                <a:ext uri="{FF2B5EF4-FFF2-40B4-BE49-F238E27FC236}">
                  <a16:creationId xmlns:a16="http://schemas.microsoft.com/office/drawing/2014/main" id="{97CB6C4A-0221-4D7F-5C44-26D80CE55FE5}"/>
                </a:ext>
              </a:extLst>
            </xdr:cNvPr>
            <xdr:cNvCxnSpPr/>
          </xdr:nvCxnSpPr>
          <xdr:spPr>
            <a:xfrm>
              <a:off x="3457132" y="11573929"/>
              <a:ext cx="475628" cy="0"/>
            </a:xfrm>
            <a:prstGeom prst="line">
              <a:avLst/>
            </a:prstGeom>
            <a:ln w="25400">
              <a:solidFill>
                <a:schemeClr val="bg1"/>
              </a:solidFill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80" name="Skupina 79">
            <a:extLst>
              <a:ext uri="{FF2B5EF4-FFF2-40B4-BE49-F238E27FC236}">
                <a16:creationId xmlns:a16="http://schemas.microsoft.com/office/drawing/2014/main" id="{992E635F-45FA-F0F2-74B7-70E6B0F87AAB}"/>
              </a:ext>
            </a:extLst>
          </xdr:cNvPr>
          <xdr:cNvGrpSpPr/>
        </xdr:nvGrpSpPr>
        <xdr:grpSpPr>
          <a:xfrm>
            <a:off x="3653883" y="10604810"/>
            <a:ext cx="888380" cy="123618"/>
            <a:chOff x="3653883" y="10604810"/>
            <a:chExt cx="888380" cy="123618"/>
          </a:xfrm>
        </xdr:grpSpPr>
        <xdr:cxnSp macro="">
          <xdr:nvCxnSpPr>
            <xdr:cNvPr id="86" name="Přímá spojnice 85">
              <a:extLst>
                <a:ext uri="{FF2B5EF4-FFF2-40B4-BE49-F238E27FC236}">
                  <a16:creationId xmlns:a16="http://schemas.microsoft.com/office/drawing/2014/main" id="{A6DEB5D5-8414-C04E-1F01-69C9AB96A9FE}"/>
                </a:ext>
              </a:extLst>
            </xdr:cNvPr>
            <xdr:cNvCxnSpPr/>
          </xdr:nvCxnSpPr>
          <xdr:spPr>
            <a:xfrm>
              <a:off x="3809761" y="10606803"/>
              <a:ext cx="0" cy="121625"/>
            </a:xfrm>
            <a:prstGeom prst="line">
              <a:avLst/>
            </a:prstGeom>
            <a:ln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7" name="Přímá spojnice 86">
              <a:extLst>
                <a:ext uri="{FF2B5EF4-FFF2-40B4-BE49-F238E27FC236}">
                  <a16:creationId xmlns:a16="http://schemas.microsoft.com/office/drawing/2014/main" id="{62551CE8-6091-A752-AB18-F40369B76DE4}"/>
                </a:ext>
              </a:extLst>
            </xdr:cNvPr>
            <xdr:cNvCxnSpPr/>
          </xdr:nvCxnSpPr>
          <xdr:spPr>
            <a:xfrm>
              <a:off x="4051986" y="10604810"/>
              <a:ext cx="0" cy="121625"/>
            </a:xfrm>
            <a:prstGeom prst="line">
              <a:avLst/>
            </a:prstGeom>
            <a:ln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8" name="Přímá spojnice 87">
              <a:extLst>
                <a:ext uri="{FF2B5EF4-FFF2-40B4-BE49-F238E27FC236}">
                  <a16:creationId xmlns:a16="http://schemas.microsoft.com/office/drawing/2014/main" id="{3AE045C8-6664-9774-62D3-F12B9A1F9E53}"/>
                </a:ext>
              </a:extLst>
            </xdr:cNvPr>
            <xdr:cNvCxnSpPr/>
          </xdr:nvCxnSpPr>
          <xdr:spPr>
            <a:xfrm>
              <a:off x="3653883" y="10654470"/>
              <a:ext cx="160476" cy="0"/>
            </a:xfrm>
            <a:prstGeom prst="line">
              <a:avLst/>
            </a:prstGeom>
            <a:ln>
              <a:headEnd type="none"/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9" name="Přímá spojnice 88">
              <a:extLst>
                <a:ext uri="{FF2B5EF4-FFF2-40B4-BE49-F238E27FC236}">
                  <a16:creationId xmlns:a16="http://schemas.microsoft.com/office/drawing/2014/main" id="{7EAC84A8-1354-62BD-16E6-910E4B959165}"/>
                </a:ext>
              </a:extLst>
            </xdr:cNvPr>
            <xdr:cNvCxnSpPr/>
          </xdr:nvCxnSpPr>
          <xdr:spPr>
            <a:xfrm>
              <a:off x="4055322" y="10654473"/>
              <a:ext cx="486941" cy="0"/>
            </a:xfrm>
            <a:prstGeom prst="line">
              <a:avLst/>
            </a:prstGeom>
            <a:ln>
              <a:headEnd type="triangl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81" name="Skupina 80">
            <a:extLst>
              <a:ext uri="{FF2B5EF4-FFF2-40B4-BE49-F238E27FC236}">
                <a16:creationId xmlns:a16="http://schemas.microsoft.com/office/drawing/2014/main" id="{65FED33F-D62E-829A-397B-81851AFD18DE}"/>
              </a:ext>
            </a:extLst>
          </xdr:cNvPr>
          <xdr:cNvGrpSpPr/>
        </xdr:nvGrpSpPr>
        <xdr:grpSpPr>
          <a:xfrm>
            <a:off x="5854391" y="10604810"/>
            <a:ext cx="873512" cy="123618"/>
            <a:chOff x="5854391" y="10604810"/>
            <a:chExt cx="873512" cy="123618"/>
          </a:xfrm>
        </xdr:grpSpPr>
        <xdr:cxnSp macro="">
          <xdr:nvCxnSpPr>
            <xdr:cNvPr id="82" name="Přímá spojnice 81">
              <a:extLst>
                <a:ext uri="{FF2B5EF4-FFF2-40B4-BE49-F238E27FC236}">
                  <a16:creationId xmlns:a16="http://schemas.microsoft.com/office/drawing/2014/main" id="{09758845-5DCA-EDA5-D795-191B91EE891D}"/>
                </a:ext>
              </a:extLst>
            </xdr:cNvPr>
            <xdr:cNvCxnSpPr/>
          </xdr:nvCxnSpPr>
          <xdr:spPr>
            <a:xfrm>
              <a:off x="6337337" y="10606803"/>
              <a:ext cx="0" cy="121625"/>
            </a:xfrm>
            <a:prstGeom prst="line">
              <a:avLst/>
            </a:prstGeom>
            <a:ln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3" name="Přímá spojnice 82">
              <a:extLst>
                <a:ext uri="{FF2B5EF4-FFF2-40B4-BE49-F238E27FC236}">
                  <a16:creationId xmlns:a16="http://schemas.microsoft.com/office/drawing/2014/main" id="{5AD5F446-376D-A058-5087-5E691D5DAE35}"/>
                </a:ext>
              </a:extLst>
            </xdr:cNvPr>
            <xdr:cNvCxnSpPr/>
          </xdr:nvCxnSpPr>
          <xdr:spPr>
            <a:xfrm>
              <a:off x="6579562" y="10604810"/>
              <a:ext cx="0" cy="121625"/>
            </a:xfrm>
            <a:prstGeom prst="line">
              <a:avLst/>
            </a:prstGeom>
            <a:ln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4" name="Přímá spojnice 83">
              <a:extLst>
                <a:ext uri="{FF2B5EF4-FFF2-40B4-BE49-F238E27FC236}">
                  <a16:creationId xmlns:a16="http://schemas.microsoft.com/office/drawing/2014/main" id="{24633C6E-6605-0C19-4DE2-47B66BECAFD9}"/>
                </a:ext>
              </a:extLst>
            </xdr:cNvPr>
            <xdr:cNvCxnSpPr/>
          </xdr:nvCxnSpPr>
          <xdr:spPr>
            <a:xfrm>
              <a:off x="5854391" y="10654470"/>
              <a:ext cx="486000" cy="0"/>
            </a:xfrm>
            <a:prstGeom prst="line">
              <a:avLst/>
            </a:prstGeom>
            <a:ln>
              <a:headEnd type="none"/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5" name="Přímá spojnice 84">
              <a:extLst>
                <a:ext uri="{FF2B5EF4-FFF2-40B4-BE49-F238E27FC236}">
                  <a16:creationId xmlns:a16="http://schemas.microsoft.com/office/drawing/2014/main" id="{400C90C0-EAFA-C4F8-F87D-090893062E0A}"/>
                </a:ext>
              </a:extLst>
            </xdr:cNvPr>
            <xdr:cNvCxnSpPr/>
          </xdr:nvCxnSpPr>
          <xdr:spPr>
            <a:xfrm>
              <a:off x="6582898" y="10654473"/>
              <a:ext cx="145005" cy="0"/>
            </a:xfrm>
            <a:prstGeom prst="line">
              <a:avLst/>
            </a:prstGeom>
            <a:ln>
              <a:headEnd type="triangl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23</xdr:col>
      <xdr:colOff>47625</xdr:colOff>
      <xdr:row>61</xdr:row>
      <xdr:rowOff>28574</xdr:rowOff>
    </xdr:from>
    <xdr:to>
      <xdr:col>24</xdr:col>
      <xdr:colOff>540543</xdr:colOff>
      <xdr:row>66</xdr:row>
      <xdr:rowOff>171449</xdr:rowOff>
    </xdr:to>
    <xdr:pic>
      <xdr:nvPicPr>
        <xdr:cNvPr id="97" name="Obrázek Toors">
          <a:extLst>
            <a:ext uri="{FF2B5EF4-FFF2-40B4-BE49-F238E27FC236}">
              <a16:creationId xmlns:a16="http://schemas.microsoft.com/office/drawing/2014/main" id="{1B45C711-48CC-478B-8B7D-895C17A9E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7925" y="11744324"/>
          <a:ext cx="1102518" cy="1095375"/>
        </a:xfrm>
        <a:prstGeom prst="rect">
          <a:avLst/>
        </a:prstGeom>
      </xdr:spPr>
    </xdr:pic>
    <xdr:clientData/>
  </xdr:twoCellAnchor>
  <xdr:twoCellAnchor>
    <xdr:from>
      <xdr:col>0</xdr:col>
      <xdr:colOff>106680</xdr:colOff>
      <xdr:row>20</xdr:row>
      <xdr:rowOff>2241</xdr:rowOff>
    </xdr:from>
    <xdr:to>
      <xdr:col>0</xdr:col>
      <xdr:colOff>327660</xdr:colOff>
      <xdr:row>21</xdr:row>
      <xdr:rowOff>2241</xdr:rowOff>
    </xdr:to>
    <xdr:sp macro="" textlink="">
      <xdr:nvSpPr>
        <xdr:cNvPr id="98" name="Rectangle 376" descr="Široký šikmo nahoru">
          <a:extLst>
            <a:ext uri="{FF2B5EF4-FFF2-40B4-BE49-F238E27FC236}">
              <a16:creationId xmlns:a16="http://schemas.microsoft.com/office/drawing/2014/main" id="{EF8CA0BF-6EE9-4D9A-96E0-636864BD017A}"/>
            </a:ext>
          </a:extLst>
        </xdr:cNvPr>
        <xdr:cNvSpPr>
          <a:spLocks noChangeArrowheads="1"/>
        </xdr:cNvSpPr>
      </xdr:nvSpPr>
      <xdr:spPr bwMode="auto">
        <a:xfrm flipH="1">
          <a:off x="106680" y="3907491"/>
          <a:ext cx="220980" cy="180975"/>
        </a:xfrm>
        <a:prstGeom prst="rect">
          <a:avLst/>
        </a:prstGeom>
        <a:solidFill>
          <a:schemeClr val="tx1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217170</xdr:colOff>
      <xdr:row>14</xdr:row>
      <xdr:rowOff>34834</xdr:rowOff>
    </xdr:from>
    <xdr:to>
      <xdr:col>0</xdr:col>
      <xdr:colOff>217170</xdr:colOff>
      <xdr:row>20</xdr:row>
      <xdr:rowOff>2241</xdr:rowOff>
    </xdr:to>
    <xdr:cxnSp macro="">
      <xdr:nvCxnSpPr>
        <xdr:cNvPr id="99" name="Přímá spojnice 98">
          <a:extLst>
            <a:ext uri="{FF2B5EF4-FFF2-40B4-BE49-F238E27FC236}">
              <a16:creationId xmlns:a16="http://schemas.microsoft.com/office/drawing/2014/main" id="{D20F64DF-5AAE-46A9-8600-E8BB865331D0}"/>
            </a:ext>
          </a:extLst>
        </xdr:cNvPr>
        <xdr:cNvCxnSpPr>
          <a:endCxn id="98" idx="0"/>
        </xdr:cNvCxnSpPr>
      </xdr:nvCxnSpPr>
      <xdr:spPr>
        <a:xfrm>
          <a:off x="217170" y="2797084"/>
          <a:ext cx="0" cy="1110407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214414</xdr:colOff>
      <xdr:row>14</xdr:row>
      <xdr:rowOff>89213</xdr:rowOff>
    </xdr:from>
    <xdr:to>
      <xdr:col>0</xdr:col>
      <xdr:colOff>524130</xdr:colOff>
      <xdr:row>14</xdr:row>
      <xdr:rowOff>89214</xdr:rowOff>
    </xdr:to>
    <xdr:cxnSp macro="">
      <xdr:nvCxnSpPr>
        <xdr:cNvPr id="100" name="Přímá spojnice 99">
          <a:extLst>
            <a:ext uri="{FF2B5EF4-FFF2-40B4-BE49-F238E27FC236}">
              <a16:creationId xmlns:a16="http://schemas.microsoft.com/office/drawing/2014/main" id="{30A35AEC-B33E-48E3-9E02-9AE6E60A6BCF}"/>
            </a:ext>
          </a:extLst>
        </xdr:cNvPr>
        <xdr:cNvCxnSpPr/>
      </xdr:nvCxnSpPr>
      <xdr:spPr>
        <a:xfrm>
          <a:off x="214414" y="2851463"/>
          <a:ext cx="309716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217170</xdr:colOff>
      <xdr:row>21</xdr:row>
      <xdr:rowOff>2241</xdr:rowOff>
    </xdr:from>
    <xdr:to>
      <xdr:col>1</xdr:col>
      <xdr:colOff>0</xdr:colOff>
      <xdr:row>27</xdr:row>
      <xdr:rowOff>4763</xdr:rowOff>
    </xdr:to>
    <xdr:cxnSp macro="">
      <xdr:nvCxnSpPr>
        <xdr:cNvPr id="101" name="Přímá spojnice 142">
          <a:extLst>
            <a:ext uri="{FF2B5EF4-FFF2-40B4-BE49-F238E27FC236}">
              <a16:creationId xmlns:a16="http://schemas.microsoft.com/office/drawing/2014/main" id="{86979204-2A49-4489-BD5C-002FEC342FA2}"/>
            </a:ext>
          </a:extLst>
        </xdr:cNvPr>
        <xdr:cNvCxnSpPr>
          <a:stCxn id="98" idx="2"/>
        </xdr:cNvCxnSpPr>
      </xdr:nvCxnSpPr>
      <xdr:spPr>
        <a:xfrm>
          <a:off x="217170" y="4088466"/>
          <a:ext cx="373380" cy="1145522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117566</xdr:colOff>
      <xdr:row>17</xdr:row>
      <xdr:rowOff>84869</xdr:rowOff>
    </xdr:from>
    <xdr:to>
      <xdr:col>14</xdr:col>
      <xdr:colOff>139710</xdr:colOff>
      <xdr:row>17</xdr:row>
      <xdr:rowOff>84869</xdr:rowOff>
    </xdr:to>
    <xdr:cxnSp macro="">
      <xdr:nvCxnSpPr>
        <xdr:cNvPr id="102" name="Přímá spojnice 101">
          <a:extLst>
            <a:ext uri="{FF2B5EF4-FFF2-40B4-BE49-F238E27FC236}">
              <a16:creationId xmlns:a16="http://schemas.microsoft.com/office/drawing/2014/main" id="{0E5F2BFB-D783-4BBE-9BE5-DE6095965B96}"/>
            </a:ext>
          </a:extLst>
        </xdr:cNvPr>
        <xdr:cNvCxnSpPr/>
      </xdr:nvCxnSpPr>
      <xdr:spPr>
        <a:xfrm>
          <a:off x="5584916" y="3447194"/>
          <a:ext cx="30510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115752</xdr:colOff>
      <xdr:row>17</xdr:row>
      <xdr:rowOff>26126</xdr:rowOff>
    </xdr:from>
    <xdr:to>
      <xdr:col>9</xdr:col>
      <xdr:colOff>115752</xdr:colOff>
      <xdr:row>20</xdr:row>
      <xdr:rowOff>126274</xdr:rowOff>
    </xdr:to>
    <xdr:cxnSp macro="">
      <xdr:nvCxnSpPr>
        <xdr:cNvPr id="103" name="Přímá spojnice 102">
          <a:extLst>
            <a:ext uri="{FF2B5EF4-FFF2-40B4-BE49-F238E27FC236}">
              <a16:creationId xmlns:a16="http://schemas.microsoft.com/office/drawing/2014/main" id="{26F4A2C9-945D-400B-AF45-09285E19D2EE}"/>
            </a:ext>
          </a:extLst>
        </xdr:cNvPr>
        <xdr:cNvCxnSpPr/>
      </xdr:nvCxnSpPr>
      <xdr:spPr>
        <a:xfrm>
          <a:off x="5583102" y="3388451"/>
          <a:ext cx="0" cy="643073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43865</xdr:colOff>
      <xdr:row>18</xdr:row>
      <xdr:rowOff>76148</xdr:rowOff>
    </xdr:from>
    <xdr:to>
      <xdr:col>4</xdr:col>
      <xdr:colOff>444137</xdr:colOff>
      <xdr:row>18</xdr:row>
      <xdr:rowOff>76148</xdr:rowOff>
    </xdr:to>
    <xdr:cxnSp macro="">
      <xdr:nvCxnSpPr>
        <xdr:cNvPr id="104" name="Přímá spojnice 103">
          <a:extLst>
            <a:ext uri="{FF2B5EF4-FFF2-40B4-BE49-F238E27FC236}">
              <a16:creationId xmlns:a16="http://schemas.microsoft.com/office/drawing/2014/main" id="{E98A3D99-44C7-4D65-8BAC-21A2492AAD22}"/>
            </a:ext>
          </a:extLst>
        </xdr:cNvPr>
        <xdr:cNvCxnSpPr/>
      </xdr:nvCxnSpPr>
      <xdr:spPr>
        <a:xfrm>
          <a:off x="1853615" y="3619448"/>
          <a:ext cx="1009872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442323</xdr:colOff>
      <xdr:row>18</xdr:row>
      <xdr:rowOff>26126</xdr:rowOff>
    </xdr:from>
    <xdr:to>
      <xdr:col>4</xdr:col>
      <xdr:colOff>442323</xdr:colOff>
      <xdr:row>20</xdr:row>
      <xdr:rowOff>13063</xdr:rowOff>
    </xdr:to>
    <xdr:cxnSp macro="">
      <xdr:nvCxnSpPr>
        <xdr:cNvPr id="105" name="Přímá spojnice 104">
          <a:extLst>
            <a:ext uri="{FF2B5EF4-FFF2-40B4-BE49-F238E27FC236}">
              <a16:creationId xmlns:a16="http://schemas.microsoft.com/office/drawing/2014/main" id="{F53DBEE1-97AB-4B0A-BAD6-A5D02DA5BE6B}"/>
            </a:ext>
          </a:extLst>
        </xdr:cNvPr>
        <xdr:cNvCxnSpPr/>
      </xdr:nvCxnSpPr>
      <xdr:spPr>
        <a:xfrm>
          <a:off x="2861673" y="3569426"/>
          <a:ext cx="0" cy="348887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oor-documents.com/en/installation-drawing-ex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A6EFA-B41E-44A0-BF04-06E6F20A22BF}">
  <sheetPr codeName="List1">
    <tabColor theme="9" tint="-0.249977111117893"/>
  </sheetPr>
  <dimension ref="A1:AD67"/>
  <sheetViews>
    <sheetView showGridLines="0" tabSelected="1" view="pageBreakPreview" topLeftCell="A15" zoomScale="80" zoomScaleNormal="50" zoomScaleSheetLayoutView="80" workbookViewId="0">
      <selection activeCell="D4" sqref="D4:D5"/>
    </sheetView>
  </sheetViews>
  <sheetFormatPr defaultRowHeight="15" x14ac:dyDescent="0.25"/>
  <cols>
    <col min="1" max="1" width="8.85546875" customWidth="1"/>
    <col min="14" max="14" width="8.85546875" customWidth="1"/>
    <col min="16" max="23" width="8.85546875" customWidth="1"/>
    <col min="26" max="27" width="8.85546875" customWidth="1"/>
  </cols>
  <sheetData>
    <row r="1" spans="1:30" ht="19.5" thickBot="1" x14ac:dyDescent="0.35">
      <c r="G1" s="1"/>
      <c r="H1" s="1"/>
      <c r="I1" s="1"/>
      <c r="J1" s="1"/>
      <c r="K1" s="1"/>
    </row>
    <row r="2" spans="1:30" x14ac:dyDescent="0.25">
      <c r="A2" s="2" t="s">
        <v>0</v>
      </c>
      <c r="B2" s="3"/>
      <c r="C2" s="3"/>
      <c r="D2" s="4"/>
      <c r="F2" s="5" t="str">
        <f>Translation!A3</f>
        <v>Obecná</v>
      </c>
      <c r="G2" s="6"/>
      <c r="H2" s="7"/>
      <c r="I2" s="8"/>
      <c r="J2" s="9" t="str">
        <f>Translation!A6</f>
        <v>Vrata bez motoru</v>
      </c>
      <c r="K2" s="10"/>
      <c r="L2" s="11"/>
      <c r="M2" s="12" t="str">
        <f>Translation!A7</f>
        <v>Vrata s motorem</v>
      </c>
      <c r="N2" s="13"/>
      <c r="O2" s="13"/>
      <c r="P2" s="13"/>
      <c r="Q2" s="13"/>
      <c r="R2" s="13"/>
      <c r="S2" s="13"/>
      <c r="T2" s="13"/>
      <c r="U2" s="13"/>
      <c r="V2" s="13"/>
      <c r="W2" s="14"/>
      <c r="X2" s="15" t="s">
        <v>1</v>
      </c>
      <c r="Y2" t="str">
        <f>Translation!A26</f>
        <v>Výška stavebního otvoru [mm]</v>
      </c>
    </row>
    <row r="3" spans="1:30" ht="16.899999999999999" customHeight="1" thickBot="1" x14ac:dyDescent="0.3">
      <c r="A3" s="16" t="s">
        <v>2</v>
      </c>
      <c r="D3" s="17"/>
      <c r="F3" s="18" t="str">
        <f>Translation!A4</f>
        <v>výška [mm]</v>
      </c>
      <c r="G3" s="19" t="s">
        <v>3</v>
      </c>
      <c r="H3" s="20" t="s">
        <v>4</v>
      </c>
      <c r="I3" s="21" t="s">
        <v>5</v>
      </c>
      <c r="J3" s="22" t="s">
        <v>6</v>
      </c>
      <c r="K3" s="20" t="s">
        <v>7</v>
      </c>
      <c r="L3" s="21" t="s">
        <v>8</v>
      </c>
      <c r="M3" s="23" t="str">
        <f>J3</f>
        <v>min. CEL</v>
      </c>
      <c r="N3" s="20" t="s">
        <v>7</v>
      </c>
      <c r="O3" s="24" t="s">
        <v>9</v>
      </c>
      <c r="P3" s="25"/>
      <c r="Q3" s="26"/>
      <c r="R3" s="24" t="s">
        <v>10</v>
      </c>
      <c r="S3" s="25"/>
      <c r="T3" s="26"/>
      <c r="U3" s="24" t="s">
        <v>11</v>
      </c>
      <c r="V3" s="25"/>
      <c r="W3" s="27"/>
      <c r="X3" s="15" t="s">
        <v>12</v>
      </c>
      <c r="Y3" t="str">
        <f>Translation!A3&amp;" "&amp;Translation!A4</f>
        <v>Obecná výška [mm]</v>
      </c>
    </row>
    <row r="4" spans="1:30" ht="15.75" thickBot="1" x14ac:dyDescent="0.3">
      <c r="A4" s="16" t="s">
        <v>13</v>
      </c>
      <c r="D4" s="28" t="s">
        <v>55</v>
      </c>
      <c r="F4" s="29" t="s">
        <v>12</v>
      </c>
      <c r="G4" s="30" t="s">
        <v>15</v>
      </c>
      <c r="H4" s="31" t="s">
        <v>16</v>
      </c>
      <c r="I4" s="32" t="s">
        <v>17</v>
      </c>
      <c r="J4" s="33" t="s">
        <v>18</v>
      </c>
      <c r="K4" s="31" t="s">
        <v>19</v>
      </c>
      <c r="L4" s="32" t="s">
        <v>20</v>
      </c>
      <c r="M4" s="34" t="s">
        <v>21</v>
      </c>
      <c r="N4" s="31" t="s">
        <v>20</v>
      </c>
      <c r="O4" s="31" t="s">
        <v>22</v>
      </c>
      <c r="P4" s="31" t="s">
        <v>23</v>
      </c>
      <c r="Q4" s="31" t="s">
        <v>24</v>
      </c>
      <c r="R4" s="31" t="str">
        <f>O4</f>
        <v>Black</v>
      </c>
      <c r="S4" s="31" t="str">
        <f t="shared" ref="S4:W4" si="0">P4</f>
        <v>RUN 600</v>
      </c>
      <c r="T4" s="31" t="str">
        <f t="shared" si="0"/>
        <v>Cube</v>
      </c>
      <c r="U4" s="31" t="str">
        <f t="shared" si="0"/>
        <v>Black</v>
      </c>
      <c r="V4" s="31" t="str">
        <f t="shared" si="0"/>
        <v>RUN 600</v>
      </c>
      <c r="W4" s="32" t="str">
        <f t="shared" si="0"/>
        <v>Cube</v>
      </c>
      <c r="X4" s="15" t="s">
        <v>3</v>
      </c>
      <c r="Y4" t="str">
        <f>Translation!A9</f>
        <v>Výška ke spodní hraně překladového profilu [mm]</v>
      </c>
    </row>
    <row r="5" spans="1:30" ht="15.75" thickBot="1" x14ac:dyDescent="0.3">
      <c r="A5" s="16" t="s">
        <v>25</v>
      </c>
      <c r="D5" s="35"/>
      <c r="F5" s="36">
        <v>1875</v>
      </c>
      <c r="G5" s="37">
        <f>F5+0</f>
        <v>1875</v>
      </c>
      <c r="H5" s="38">
        <f t="shared" ref="H5:H13" si="1">F5+575</f>
        <v>2450</v>
      </c>
      <c r="I5" s="39">
        <f t="shared" ref="I5:I13" si="2">F5-35</f>
        <v>1840</v>
      </c>
      <c r="J5" s="40">
        <f>F5+100</f>
        <v>1975</v>
      </c>
      <c r="K5" s="38">
        <f t="shared" ref="K5:K13" si="3">F5-250</f>
        <v>1625</v>
      </c>
      <c r="L5" s="39">
        <f>F5</f>
        <v>1875</v>
      </c>
      <c r="M5" s="41">
        <f>J5+(35-10)</f>
        <v>2000</v>
      </c>
      <c r="N5" s="38">
        <f t="shared" ref="N5:N13" si="4">F5</f>
        <v>1875</v>
      </c>
      <c r="O5" s="42">
        <v>3540</v>
      </c>
      <c r="P5" s="42">
        <v>3100</v>
      </c>
      <c r="Q5" s="42">
        <v>3680</v>
      </c>
      <c r="R5" s="43">
        <v>1400</v>
      </c>
      <c r="S5" s="44"/>
      <c r="T5" s="42">
        <v>1800</v>
      </c>
      <c r="U5" s="42">
        <v>3265</v>
      </c>
      <c r="V5" s="42">
        <v>2950</v>
      </c>
      <c r="W5" s="45">
        <v>3480</v>
      </c>
      <c r="X5" s="15" t="s">
        <v>4</v>
      </c>
      <c r="Y5" t="str">
        <f>Translation!A12</f>
        <v>Hloubka vedení [mm]</v>
      </c>
    </row>
    <row r="6" spans="1:30" ht="14.45" customHeight="1" x14ac:dyDescent="0.25">
      <c r="A6" s="16" t="s">
        <v>26</v>
      </c>
      <c r="D6" s="17"/>
      <c r="E6" s="15" t="s">
        <v>27</v>
      </c>
      <c r="F6" s="46">
        <v>1955</v>
      </c>
      <c r="G6" s="47">
        <f>F6+0</f>
        <v>1955</v>
      </c>
      <c r="H6" s="48">
        <f t="shared" si="1"/>
        <v>2530</v>
      </c>
      <c r="I6" s="49">
        <f t="shared" si="2"/>
        <v>1920</v>
      </c>
      <c r="J6" s="50">
        <f t="shared" ref="J6:J13" si="5">F6+100</f>
        <v>2055</v>
      </c>
      <c r="K6" s="48">
        <f t="shared" si="3"/>
        <v>1705</v>
      </c>
      <c r="L6" s="49">
        <f>F6</f>
        <v>1955</v>
      </c>
      <c r="M6" s="51">
        <f t="shared" ref="M6:M13" si="6">J6+(35-10)</f>
        <v>2080</v>
      </c>
      <c r="N6" s="48">
        <f t="shared" si="4"/>
        <v>1955</v>
      </c>
      <c r="O6" s="52"/>
      <c r="P6" s="52"/>
      <c r="Q6" s="52"/>
      <c r="R6" s="53"/>
      <c r="S6" s="54"/>
      <c r="T6" s="52"/>
      <c r="U6" s="52"/>
      <c r="V6" s="52"/>
      <c r="W6" s="55"/>
      <c r="X6" s="15" t="s">
        <v>5</v>
      </c>
      <c r="Y6" t="str">
        <f>Translation!A16</f>
        <v>Spodní hrana horizontálního vedení [mm]</v>
      </c>
    </row>
    <row r="7" spans="1:30" ht="15.75" thickBot="1" x14ac:dyDescent="0.3">
      <c r="A7" s="56" t="s">
        <v>28</v>
      </c>
      <c r="B7" s="57"/>
      <c r="C7" s="57"/>
      <c r="D7" s="58"/>
      <c r="F7" s="46">
        <v>2000</v>
      </c>
      <c r="G7" s="47">
        <f>F7+0</f>
        <v>2000</v>
      </c>
      <c r="H7" s="48">
        <f t="shared" si="1"/>
        <v>2575</v>
      </c>
      <c r="I7" s="49">
        <f t="shared" si="2"/>
        <v>1965</v>
      </c>
      <c r="J7" s="50">
        <f t="shared" si="5"/>
        <v>2100</v>
      </c>
      <c r="K7" s="48">
        <f t="shared" si="3"/>
        <v>1750</v>
      </c>
      <c r="L7" s="49">
        <f t="shared" ref="L7:L12" si="7">F7</f>
        <v>2000</v>
      </c>
      <c r="M7" s="51">
        <f t="shared" si="6"/>
        <v>2125</v>
      </c>
      <c r="N7" s="48">
        <f t="shared" si="4"/>
        <v>2000</v>
      </c>
      <c r="O7" s="52"/>
      <c r="P7" s="52"/>
      <c r="Q7" s="52"/>
      <c r="R7" s="53"/>
      <c r="S7" s="54"/>
      <c r="T7" s="52"/>
      <c r="U7" s="52"/>
      <c r="V7" s="52"/>
      <c r="W7" s="55"/>
      <c r="X7" s="15" t="s">
        <v>29</v>
      </c>
      <c r="Y7" t="str">
        <f>Translation!A8</f>
        <v>Výška stropu [mm]</v>
      </c>
    </row>
    <row r="8" spans="1:30" x14ac:dyDescent="0.25">
      <c r="E8" s="15" t="s">
        <v>27</v>
      </c>
      <c r="F8" s="46">
        <v>2080</v>
      </c>
      <c r="G8" s="47">
        <f>F8+0</f>
        <v>2080</v>
      </c>
      <c r="H8" s="48">
        <f t="shared" si="1"/>
        <v>2655</v>
      </c>
      <c r="I8" s="49">
        <f t="shared" si="2"/>
        <v>2045</v>
      </c>
      <c r="J8" s="50">
        <f t="shared" si="5"/>
        <v>2180</v>
      </c>
      <c r="K8" s="48">
        <f t="shared" si="3"/>
        <v>1830</v>
      </c>
      <c r="L8" s="49">
        <f t="shared" si="7"/>
        <v>2080</v>
      </c>
      <c r="M8" s="51">
        <f t="shared" si="6"/>
        <v>2205</v>
      </c>
      <c r="N8" s="48">
        <f t="shared" si="4"/>
        <v>2080</v>
      </c>
      <c r="O8" s="52"/>
      <c r="P8" s="52"/>
      <c r="Q8" s="52"/>
      <c r="R8" s="53"/>
      <c r="S8" s="54"/>
      <c r="T8" s="52"/>
      <c r="U8" s="52"/>
      <c r="V8" s="52"/>
      <c r="W8" s="55"/>
      <c r="X8" s="15" t="s">
        <v>30</v>
      </c>
      <c r="Y8" t="str">
        <f>Translation!A10</f>
        <v>Spodní hrana plně otevřených vrat [mm]</v>
      </c>
    </row>
    <row r="9" spans="1:30" x14ac:dyDescent="0.25">
      <c r="F9" s="46">
        <v>2125</v>
      </c>
      <c r="G9" s="47">
        <f t="shared" ref="G9:G12" si="8">F9+0</f>
        <v>2125</v>
      </c>
      <c r="H9" s="48">
        <f t="shared" si="1"/>
        <v>2700</v>
      </c>
      <c r="I9" s="49">
        <f t="shared" si="2"/>
        <v>2090</v>
      </c>
      <c r="J9" s="50">
        <f t="shared" si="5"/>
        <v>2225</v>
      </c>
      <c r="K9" s="48">
        <f t="shared" si="3"/>
        <v>1875</v>
      </c>
      <c r="L9" s="49">
        <f t="shared" si="7"/>
        <v>2125</v>
      </c>
      <c r="M9" s="51">
        <f t="shared" si="6"/>
        <v>2250</v>
      </c>
      <c r="N9" s="48">
        <f t="shared" si="4"/>
        <v>2125</v>
      </c>
      <c r="O9" s="52"/>
      <c r="P9" s="59"/>
      <c r="Q9" s="52"/>
      <c r="R9" s="53"/>
      <c r="S9" s="54"/>
      <c r="T9" s="52"/>
      <c r="U9" s="52"/>
      <c r="V9" s="52"/>
      <c r="W9" s="55"/>
      <c r="X9" s="15" t="s">
        <v>31</v>
      </c>
      <c r="Y9" t="str">
        <f>Translation!A22</f>
        <v>Kotvící bod</v>
      </c>
    </row>
    <row r="10" spans="1:30" x14ac:dyDescent="0.25">
      <c r="F10" s="46">
        <v>2250</v>
      </c>
      <c r="G10" s="47">
        <f t="shared" si="8"/>
        <v>2250</v>
      </c>
      <c r="H10" s="48">
        <f t="shared" si="1"/>
        <v>2825</v>
      </c>
      <c r="I10" s="49">
        <f t="shared" si="2"/>
        <v>2215</v>
      </c>
      <c r="J10" s="50">
        <f t="shared" si="5"/>
        <v>2350</v>
      </c>
      <c r="K10" s="48">
        <f t="shared" si="3"/>
        <v>2000</v>
      </c>
      <c r="L10" s="49">
        <f t="shared" si="7"/>
        <v>2250</v>
      </c>
      <c r="M10" s="51">
        <f t="shared" si="6"/>
        <v>2375</v>
      </c>
      <c r="N10" s="48">
        <f t="shared" si="4"/>
        <v>2250</v>
      </c>
      <c r="O10" s="52"/>
      <c r="P10" s="60">
        <f>O12</f>
        <v>4240</v>
      </c>
      <c r="Q10" s="52"/>
      <c r="R10" s="53"/>
      <c r="S10" s="54"/>
      <c r="T10" s="52"/>
      <c r="U10" s="52"/>
      <c r="V10" s="60">
        <v>4060</v>
      </c>
      <c r="W10" s="55"/>
      <c r="X10" s="15" t="s">
        <v>32</v>
      </c>
      <c r="Y10" t="str">
        <f>Translation!A23</f>
        <v>Kotvící bod (W&gt;3000 nebo H&gt;2500)</v>
      </c>
    </row>
    <row r="11" spans="1:30" x14ac:dyDescent="0.25">
      <c r="F11" s="46">
        <v>2375</v>
      </c>
      <c r="G11" s="47">
        <f t="shared" si="8"/>
        <v>2375</v>
      </c>
      <c r="H11" s="48">
        <f t="shared" si="1"/>
        <v>2950</v>
      </c>
      <c r="I11" s="49">
        <f t="shared" si="2"/>
        <v>2340</v>
      </c>
      <c r="J11" s="50">
        <f t="shared" si="5"/>
        <v>2475</v>
      </c>
      <c r="K11" s="48">
        <f t="shared" si="3"/>
        <v>2125</v>
      </c>
      <c r="L11" s="49">
        <f t="shared" si="7"/>
        <v>2375</v>
      </c>
      <c r="M11" s="51">
        <f t="shared" si="6"/>
        <v>2500</v>
      </c>
      <c r="N11" s="48">
        <f t="shared" si="4"/>
        <v>2375</v>
      </c>
      <c r="O11" s="59"/>
      <c r="P11" s="52"/>
      <c r="Q11" s="52"/>
      <c r="R11" s="53"/>
      <c r="S11" s="54"/>
      <c r="T11" s="52"/>
      <c r="U11" s="59"/>
      <c r="V11" s="52"/>
      <c r="W11" s="55"/>
      <c r="X11" s="15" t="s">
        <v>9</v>
      </c>
      <c r="Y11" t="str">
        <f>Translation!A14</f>
        <v>Délka pohonu [mm]</v>
      </c>
    </row>
    <row r="12" spans="1:30" x14ac:dyDescent="0.25">
      <c r="F12" s="46">
        <v>2500</v>
      </c>
      <c r="G12" s="47">
        <f t="shared" si="8"/>
        <v>2500</v>
      </c>
      <c r="H12" s="48">
        <f t="shared" si="1"/>
        <v>3075</v>
      </c>
      <c r="I12" s="49">
        <f t="shared" si="2"/>
        <v>2465</v>
      </c>
      <c r="J12" s="50">
        <f t="shared" si="5"/>
        <v>2600</v>
      </c>
      <c r="K12" s="48">
        <f t="shared" si="3"/>
        <v>2250</v>
      </c>
      <c r="L12" s="49">
        <f t="shared" si="7"/>
        <v>2500</v>
      </c>
      <c r="M12" s="51">
        <f t="shared" si="6"/>
        <v>2625</v>
      </c>
      <c r="N12" s="48">
        <f t="shared" si="4"/>
        <v>2500</v>
      </c>
      <c r="O12" s="60">
        <v>4240</v>
      </c>
      <c r="P12" s="52"/>
      <c r="Q12" s="59"/>
      <c r="R12" s="53"/>
      <c r="S12" s="54"/>
      <c r="T12" s="59"/>
      <c r="U12" s="61">
        <v>3975</v>
      </c>
      <c r="V12" s="52"/>
      <c r="W12" s="62"/>
      <c r="X12" s="15" t="s">
        <v>10</v>
      </c>
      <c r="Y12" t="str">
        <f>Translation!A18</f>
        <v>Kotvící bod lišty pohonu [mm]</v>
      </c>
    </row>
    <row r="13" spans="1:30" ht="15" customHeight="1" thickBot="1" x14ac:dyDescent="0.3">
      <c r="F13" s="63">
        <v>2625</v>
      </c>
      <c r="G13" s="64">
        <f>F13+0</f>
        <v>2625</v>
      </c>
      <c r="H13" s="65">
        <f t="shared" si="1"/>
        <v>3200</v>
      </c>
      <c r="I13" s="66">
        <f t="shared" si="2"/>
        <v>2590</v>
      </c>
      <c r="J13" s="67">
        <f t="shared" si="5"/>
        <v>2725</v>
      </c>
      <c r="K13" s="65">
        <f t="shared" si="3"/>
        <v>2375</v>
      </c>
      <c r="L13" s="66">
        <f>F13</f>
        <v>2625</v>
      </c>
      <c r="M13" s="68">
        <f t="shared" si="6"/>
        <v>2750</v>
      </c>
      <c r="N13" s="65">
        <f t="shared" si="4"/>
        <v>2625</v>
      </c>
      <c r="O13" s="69"/>
      <c r="P13" s="69"/>
      <c r="Q13" s="70">
        <v>4160</v>
      </c>
      <c r="R13" s="71"/>
      <c r="S13" s="72"/>
      <c r="T13" s="70">
        <v>2050</v>
      </c>
      <c r="U13" s="73"/>
      <c r="V13" s="69"/>
      <c r="W13" s="74">
        <v>3960</v>
      </c>
      <c r="X13" s="15" t="s">
        <v>11</v>
      </c>
      <c r="Y13" t="str">
        <f>Translation!A20</f>
        <v>Kotvící bod pohonu [mm]</v>
      </c>
    </row>
    <row r="14" spans="1:30" x14ac:dyDescent="0.25">
      <c r="A14" s="75" t="s">
        <v>33</v>
      </c>
      <c r="D14" s="75" t="s">
        <v>9</v>
      </c>
      <c r="E14" s="15" t="s">
        <v>27</v>
      </c>
      <c r="F14" s="76" t="str">
        <f>Translation!A49</f>
        <v>= sety bez předvrtaných otvorů ve svislém úhelníku; svislý úhelník v bílém provedení (RAL 9010)</v>
      </c>
      <c r="G14" s="77"/>
      <c r="H14" s="77"/>
      <c r="I14" s="77"/>
      <c r="J14" s="78"/>
      <c r="K14" s="77"/>
      <c r="L14" s="78"/>
      <c r="M14" s="77"/>
      <c r="N14" s="79"/>
      <c r="O14" s="79"/>
      <c r="P14" s="79"/>
      <c r="Q14" s="79"/>
      <c r="R14" s="79"/>
      <c r="S14" s="79"/>
      <c r="X14" s="15" t="s">
        <v>34</v>
      </c>
      <c r="Y14" t="str">
        <f>Translation!A33</f>
        <v>Pozice zásuvky, cca. 250 mm</v>
      </c>
    </row>
    <row r="15" spans="1:30" ht="17.25" x14ac:dyDescent="0.25">
      <c r="A15" s="75"/>
      <c r="D15" s="75"/>
      <c r="G15" s="75" t="s">
        <v>11</v>
      </c>
      <c r="X15" s="15" t="s">
        <v>35</v>
      </c>
      <c r="Y15" s="80" t="str">
        <f>Translation!A50</f>
        <v>průjezdná výška může být snížena příslušenstvím nainstalovaným na vnitřní straně vratového křídla (madlo, výztuha apod.)</v>
      </c>
      <c r="Z15" s="80"/>
      <c r="AA15" s="80"/>
      <c r="AB15" s="80"/>
      <c r="AC15" s="80"/>
      <c r="AD15" s="80"/>
    </row>
    <row r="16" spans="1:30" x14ac:dyDescent="0.25">
      <c r="G16" s="75"/>
      <c r="I16" s="81" t="s">
        <v>4</v>
      </c>
      <c r="U16" s="82"/>
      <c r="Y16" s="80"/>
      <c r="Z16" s="80"/>
      <c r="AA16" s="80"/>
      <c r="AB16" s="80"/>
      <c r="AC16" s="80"/>
      <c r="AD16" s="80"/>
    </row>
    <row r="17" spans="1:30" x14ac:dyDescent="0.25">
      <c r="I17" s="81"/>
      <c r="K17" s="75" t="s">
        <v>10</v>
      </c>
      <c r="R17" t="str">
        <f>Translation!A28&amp;" (GH = H = FOH)"</f>
        <v>Standardní situace (GH = H = FOH)</v>
      </c>
      <c r="U17" s="82"/>
      <c r="Y17" s="80"/>
      <c r="Z17" s="80"/>
      <c r="AA17" s="80"/>
      <c r="AB17" s="80"/>
      <c r="AC17" s="80"/>
      <c r="AD17" s="80"/>
    </row>
    <row r="18" spans="1:30" ht="14.45" customHeight="1" x14ac:dyDescent="0.25">
      <c r="D18" s="75" t="s">
        <v>36</v>
      </c>
      <c r="E18" s="75"/>
      <c r="K18" s="75"/>
      <c r="M18" s="75" t="s">
        <v>37</v>
      </c>
      <c r="X18" s="15" t="s">
        <v>38</v>
      </c>
      <c r="Y18" t="str">
        <f>Translation!A51</f>
        <v>při použití zarážky vratového křídla</v>
      </c>
    </row>
    <row r="19" spans="1:30" ht="14.45" customHeight="1" x14ac:dyDescent="0.25">
      <c r="D19" s="75"/>
      <c r="E19" s="75"/>
      <c r="M19" s="75"/>
    </row>
    <row r="20" spans="1:30" ht="14.45" customHeight="1" x14ac:dyDescent="0.25"/>
    <row r="21" spans="1:30" ht="14.45" customHeight="1" x14ac:dyDescent="0.25"/>
    <row r="24" spans="1:30" x14ac:dyDescent="0.25">
      <c r="C24" s="77">
        <v>165</v>
      </c>
    </row>
    <row r="27" spans="1:30" x14ac:dyDescent="0.25">
      <c r="A27" s="17"/>
      <c r="B27" t="str">
        <f>Translation!A34</f>
        <v>Zásuvka typu CEE 7/3 nebo CEE 7/5</v>
      </c>
      <c r="U27" s="77" t="s">
        <v>12</v>
      </c>
    </row>
    <row r="28" spans="1:30" x14ac:dyDescent="0.25">
      <c r="A28" s="17"/>
      <c r="B28" t="str">
        <f>Translation!A35</f>
        <v>230V, 50Hz, jištěno 6 A (10 A) jističem</v>
      </c>
      <c r="U28" s="77" t="s">
        <v>39</v>
      </c>
    </row>
    <row r="29" spans="1:30" x14ac:dyDescent="0.25">
      <c r="U29" s="77" t="s">
        <v>1</v>
      </c>
    </row>
    <row r="30" spans="1:30" x14ac:dyDescent="0.25">
      <c r="U30" s="77" t="s">
        <v>39</v>
      </c>
    </row>
    <row r="31" spans="1:30" x14ac:dyDescent="0.25">
      <c r="U31" s="77" t="s">
        <v>3</v>
      </c>
    </row>
    <row r="37" spans="6:27" x14ac:dyDescent="0.25">
      <c r="R37" t="str">
        <f>Translation!A29&amp;" (GH &gt; H)"</f>
        <v>Nestandardní situace (GH &gt; H)</v>
      </c>
      <c r="W37" t="str">
        <f>Translation!A29&amp;" (GH &lt; H)"</f>
        <v>Nestandardní situace (GH &lt; H)</v>
      </c>
    </row>
    <row r="40" spans="6:27" x14ac:dyDescent="0.25">
      <c r="F40" t="s">
        <v>40</v>
      </c>
      <c r="K40" s="77" t="s">
        <v>5</v>
      </c>
      <c r="O40" s="15" t="s">
        <v>12</v>
      </c>
      <c r="P40" s="15" t="s">
        <v>41</v>
      </c>
    </row>
    <row r="41" spans="6:27" x14ac:dyDescent="0.25">
      <c r="K41" s="77"/>
    </row>
    <row r="48" spans="6:27" x14ac:dyDescent="0.25">
      <c r="AA48" t="s">
        <v>1</v>
      </c>
    </row>
    <row r="49" spans="1:29" x14ac:dyDescent="0.25">
      <c r="U49" s="77" t="s">
        <v>12</v>
      </c>
      <c r="Y49" s="15" t="s">
        <v>12</v>
      </c>
    </row>
    <row r="50" spans="1:29" x14ac:dyDescent="0.25">
      <c r="T50" s="15" t="s">
        <v>1</v>
      </c>
      <c r="U50" s="77" t="s">
        <v>39</v>
      </c>
      <c r="Y50" s="83" t="s">
        <v>42</v>
      </c>
    </row>
    <row r="51" spans="1:29" x14ac:dyDescent="0.25">
      <c r="M51">
        <v>140</v>
      </c>
      <c r="T51" s="15"/>
      <c r="U51" s="77" t="s">
        <v>43</v>
      </c>
      <c r="Y51" s="15" t="s">
        <v>3</v>
      </c>
    </row>
    <row r="52" spans="1:29" x14ac:dyDescent="0.25">
      <c r="T52" s="15"/>
    </row>
    <row r="56" spans="1:29" x14ac:dyDescent="0.25">
      <c r="P56" s="15" t="str">
        <f>Translation!A52</f>
        <v>Minimální únosnost stropu/maximální zatížení v každém kotevním bodě: 100 kg</v>
      </c>
    </row>
    <row r="57" spans="1:29" x14ac:dyDescent="0.25">
      <c r="A57" t="str">
        <f>Translation!A24</f>
        <v>Standardní montáž</v>
      </c>
      <c r="G57" t="str">
        <f>Translation!A25</f>
        <v>Alternativní montáž</v>
      </c>
    </row>
    <row r="58" spans="1:29" x14ac:dyDescent="0.25">
      <c r="A58" s="84" t="s">
        <v>44</v>
      </c>
      <c r="B58" s="84"/>
      <c r="E58" s="77" t="s">
        <v>45</v>
      </c>
      <c r="G58" s="84" t="s">
        <v>46</v>
      </c>
      <c r="H58" s="84"/>
      <c r="J58" s="84" t="s">
        <v>46</v>
      </c>
      <c r="K58" s="84"/>
    </row>
    <row r="61" spans="1:29" ht="15.75" thickBot="1" x14ac:dyDescent="0.3"/>
    <row r="62" spans="1:29" x14ac:dyDescent="0.25">
      <c r="Q62" s="85" t="str">
        <f>Translation!A30</f>
        <v>Skladba panelů a design křídla je vždy řešen vůči FOH.</v>
      </c>
      <c r="R62" s="86"/>
      <c r="S62" s="86"/>
      <c r="T62" s="86"/>
      <c r="U62" s="86"/>
      <c r="V62" s="87"/>
      <c r="X62" s="2" t="s">
        <v>47</v>
      </c>
      <c r="Y62" s="88"/>
      <c r="Z62" s="89" t="s">
        <v>47</v>
      </c>
      <c r="AA62" s="90"/>
      <c r="AB62" s="90"/>
      <c r="AC62" s="91"/>
    </row>
    <row r="63" spans="1:29" x14ac:dyDescent="0.25">
      <c r="Q63" s="92"/>
      <c r="R63" s="93"/>
      <c r="S63" s="93"/>
      <c r="T63" s="93"/>
      <c r="U63" s="93"/>
      <c r="V63" s="94"/>
      <c r="X63" s="16"/>
      <c r="Y63" s="95"/>
      <c r="Z63" s="96" t="s">
        <v>48</v>
      </c>
      <c r="AA63" s="96"/>
      <c r="AB63" s="96"/>
      <c r="AC63" s="97"/>
    </row>
    <row r="64" spans="1:29" x14ac:dyDescent="0.25">
      <c r="Q64" s="92"/>
      <c r="R64" s="93"/>
      <c r="S64" s="93"/>
      <c r="T64" s="93"/>
      <c r="U64" s="93"/>
      <c r="V64" s="94"/>
      <c r="X64" s="16"/>
      <c r="Y64" s="95"/>
      <c r="Z64" s="98"/>
      <c r="AA64" s="98"/>
      <c r="AB64" s="98"/>
      <c r="AC64" s="99"/>
    </row>
    <row r="65" spans="17:29" x14ac:dyDescent="0.25">
      <c r="Q65" s="92"/>
      <c r="R65" s="93"/>
      <c r="S65" s="93"/>
      <c r="T65" s="93"/>
      <c r="U65" s="93"/>
      <c r="V65" s="94"/>
      <c r="X65" s="16"/>
      <c r="Y65" s="95"/>
      <c r="Z65" s="100"/>
      <c r="AA65" s="100"/>
      <c r="AB65" s="100"/>
      <c r="AC65" s="101"/>
    </row>
    <row r="66" spans="17:29" x14ac:dyDescent="0.25">
      <c r="Q66" s="92"/>
      <c r="R66" s="93"/>
      <c r="S66" s="93"/>
      <c r="T66" s="93"/>
      <c r="U66" s="93"/>
      <c r="V66" s="94"/>
      <c r="X66" s="16"/>
      <c r="Y66" s="95"/>
      <c r="Z66" s="102"/>
      <c r="AA66" s="103"/>
      <c r="AB66" s="104" t="str">
        <f>Translation!A31</f>
        <v>Verze:</v>
      </c>
      <c r="AC66" s="105" t="str">
        <f>Translation!A32</f>
        <v>Formát:</v>
      </c>
    </row>
    <row r="67" spans="17:29" ht="15.75" thickBot="1" x14ac:dyDescent="0.3">
      <c r="Q67" s="106"/>
      <c r="R67" s="107"/>
      <c r="S67" s="107"/>
      <c r="T67" s="107"/>
      <c r="U67" s="107"/>
      <c r="V67" s="108"/>
      <c r="X67" s="56"/>
      <c r="Y67" s="109"/>
      <c r="Z67" s="110">
        <v>2341</v>
      </c>
      <c r="AA67" s="109"/>
      <c r="AB67" s="20">
        <v>2341</v>
      </c>
      <c r="AC67" s="21" t="s">
        <v>49</v>
      </c>
    </row>
  </sheetData>
  <sheetProtection algorithmName="SHA-512" hashValue="l7kQz3ULFM+TJpRG9v4Kf3lOg7PAgvPvcQBaIfouOzIjflFdTspAUktNRJQZbFjzFf1K/ChJpua25PrnsNgqSA==" saltValue="/NchKt/Q6m4t/JARZ/TB6w==" spinCount="100000" sheet="1" objects="1" scenarios="1" selectLockedCells="1"/>
  <mergeCells count="32">
    <mergeCell ref="A58:B58"/>
    <mergeCell ref="G58:H58"/>
    <mergeCell ref="J58:K58"/>
    <mergeCell ref="Q62:V67"/>
    <mergeCell ref="Z62:AC62"/>
    <mergeCell ref="Z63:AC65"/>
    <mergeCell ref="O12:O13"/>
    <mergeCell ref="U12:U13"/>
    <mergeCell ref="A14:A15"/>
    <mergeCell ref="D14:D15"/>
    <mergeCell ref="G15:G16"/>
    <mergeCell ref="Y15:AD17"/>
    <mergeCell ref="I16:I17"/>
    <mergeCell ref="K17:K18"/>
    <mergeCell ref="D18:E19"/>
    <mergeCell ref="M18:M19"/>
    <mergeCell ref="T5:T12"/>
    <mergeCell ref="U5:U11"/>
    <mergeCell ref="V5:V9"/>
    <mergeCell ref="W5:W12"/>
    <mergeCell ref="P10:P13"/>
    <mergeCell ref="V10:V13"/>
    <mergeCell ref="J2:L2"/>
    <mergeCell ref="M2:W2"/>
    <mergeCell ref="O3:Q3"/>
    <mergeCell ref="R3:T3"/>
    <mergeCell ref="U3:W3"/>
    <mergeCell ref="D4:D5"/>
    <mergeCell ref="O5:O11"/>
    <mergeCell ref="P5:P9"/>
    <mergeCell ref="Q5:Q12"/>
    <mergeCell ref="R5:S13"/>
  </mergeCells>
  <hyperlinks>
    <hyperlink ref="Z62:AC62" r:id="rId1" display="https://www.door-documents.com/en/installation-drawing-ext" xr:uid="{1982C7A2-42B6-4D07-B665-C15C77C40367}"/>
  </hyperlinks>
  <printOptions horizontalCentered="1" verticalCentered="1"/>
  <pageMargins left="0.11811023622047245" right="0.11811023622047245" top="0.19685039370078741" bottom="0.19685039370078741" header="0" footer="0"/>
  <pageSetup paperSize="9"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2B316239-99F5-4484-9FF8-C3A799D1C462}">
          <x14:formula1>
            <xm:f>Selections!$A$2:$A$9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C0EA5-816D-4377-B994-32EC39F044AD}">
  <sheetPr codeName="List2"/>
  <dimension ref="A1:AE69"/>
  <sheetViews>
    <sheetView topLeftCell="K1" zoomScale="80" zoomScaleNormal="80" workbookViewId="0">
      <pane ySplit="2" topLeftCell="A3" activePane="bottomLeft" state="frozen"/>
      <selection activeCell="Z12" sqref="Z12"/>
      <selection pane="bottomLeft" activeCell="L32" sqref="L32"/>
    </sheetView>
  </sheetViews>
  <sheetFormatPr defaultRowHeight="15" x14ac:dyDescent="0.25"/>
  <cols>
    <col min="1" max="1" width="9.85546875" bestFit="1" customWidth="1"/>
    <col min="2" max="2" width="9.85546875" style="112" customWidth="1"/>
    <col min="3" max="3" width="9.85546875" customWidth="1"/>
    <col min="4" max="4" width="9.85546875" style="112" customWidth="1"/>
    <col min="5" max="5" width="9.85546875" customWidth="1"/>
    <col min="6" max="6" width="9.85546875" style="112" customWidth="1"/>
    <col min="7" max="7" width="9.85546875" customWidth="1"/>
    <col min="8" max="8" width="9.85546875" style="112" customWidth="1"/>
    <col min="9" max="9" width="44.7109375" bestFit="1" customWidth="1"/>
    <col min="10" max="10" width="63.140625" bestFit="1" customWidth="1"/>
    <col min="11" max="11" width="82.5703125" customWidth="1"/>
    <col min="12" max="12" width="71" customWidth="1"/>
    <col min="13" max="13" width="96.140625" customWidth="1"/>
    <col min="14" max="14" width="82.7109375" bestFit="1" customWidth="1"/>
    <col min="15" max="15" width="109.28515625" bestFit="1" customWidth="1"/>
  </cols>
  <sheetData>
    <row r="1" spans="1:16" x14ac:dyDescent="0.25">
      <c r="A1" s="78" t="s">
        <v>50</v>
      </c>
      <c r="B1" s="111"/>
      <c r="C1" s="78"/>
      <c r="D1" s="111"/>
      <c r="E1" s="78"/>
      <c r="F1" s="111"/>
      <c r="G1" s="78"/>
      <c r="H1" s="111"/>
    </row>
    <row r="2" spans="1:16" x14ac:dyDescent="0.25">
      <c r="A2">
        <f>IF(ISERROR(VLOOKUP(EXT!D4,Selections!A1:B12,2,FALSE))=TRUE,"Translation not available",VLOOKUP(EXT!D4,Selections!A1:B12,2,FALSE))</f>
        <v>1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  <c r="O2" t="s">
        <v>61</v>
      </c>
      <c r="P2" s="113" t="s">
        <v>14</v>
      </c>
    </row>
    <row r="3" spans="1:16" x14ac:dyDescent="0.25">
      <c r="A3" t="str">
        <f>VLOOKUP($I3,$I:$T,A$2,FALSE)</f>
        <v>Obecná</v>
      </c>
      <c r="I3" t="s">
        <v>62</v>
      </c>
      <c r="J3" t="s">
        <v>63</v>
      </c>
      <c r="K3" s="114" t="s">
        <v>64</v>
      </c>
      <c r="L3" s="114" t="s">
        <v>65</v>
      </c>
      <c r="M3" s="114" t="s">
        <v>66</v>
      </c>
      <c r="N3" s="114" t="s">
        <v>67</v>
      </c>
      <c r="O3" s="114" t="s">
        <v>68</v>
      </c>
      <c r="P3" s="113" t="s">
        <v>69</v>
      </c>
    </row>
    <row r="4" spans="1:16" x14ac:dyDescent="0.25">
      <c r="A4" t="str">
        <f t="shared" ref="A4:H54" si="0">VLOOKUP($I4,$I:$T,A$2,FALSE)</f>
        <v>výška [mm]</v>
      </c>
      <c r="I4" t="s">
        <v>70</v>
      </c>
      <c r="J4" t="s">
        <v>71</v>
      </c>
      <c r="K4" s="114" t="s">
        <v>72</v>
      </c>
      <c r="L4" s="114" t="s">
        <v>73</v>
      </c>
      <c r="M4" s="114" t="s">
        <v>74</v>
      </c>
      <c r="N4" s="114" t="s">
        <v>75</v>
      </c>
      <c r="O4" s="114" t="s">
        <v>76</v>
      </c>
      <c r="P4" s="113" t="s">
        <v>77</v>
      </c>
    </row>
    <row r="5" spans="1:16" x14ac:dyDescent="0.25">
      <c r="A5" t="str">
        <f t="shared" si="0"/>
        <v>Min. výška stropu [mm]</v>
      </c>
      <c r="I5" t="s">
        <v>78</v>
      </c>
      <c r="J5" t="s">
        <v>79</v>
      </c>
      <c r="K5" s="114" t="s">
        <v>80</v>
      </c>
      <c r="L5" s="114" t="s">
        <v>81</v>
      </c>
      <c r="M5" s="114" t="s">
        <v>82</v>
      </c>
      <c r="N5" s="114" t="s">
        <v>83</v>
      </c>
      <c r="O5" s="114" t="s">
        <v>84</v>
      </c>
      <c r="P5" s="113" t="s">
        <v>85</v>
      </c>
    </row>
    <row r="6" spans="1:16" x14ac:dyDescent="0.25">
      <c r="A6" t="str">
        <f t="shared" si="0"/>
        <v>Vrata bez motoru</v>
      </c>
      <c r="I6" t="s">
        <v>86</v>
      </c>
      <c r="J6" t="s">
        <v>87</v>
      </c>
      <c r="K6" s="114" t="s">
        <v>88</v>
      </c>
      <c r="L6" s="114" t="s">
        <v>89</v>
      </c>
      <c r="M6" s="114" t="s">
        <v>90</v>
      </c>
      <c r="N6" s="114" t="s">
        <v>91</v>
      </c>
      <c r="O6" s="114" t="s">
        <v>92</v>
      </c>
      <c r="P6" s="113" t="s">
        <v>93</v>
      </c>
    </row>
    <row r="7" spans="1:16" x14ac:dyDescent="0.25">
      <c r="A7" t="str">
        <f t="shared" si="0"/>
        <v>Vrata s motorem</v>
      </c>
      <c r="I7" t="s">
        <v>94</v>
      </c>
      <c r="J7" t="s">
        <v>95</v>
      </c>
      <c r="K7" s="114" t="s">
        <v>96</v>
      </c>
      <c r="L7" s="114" t="s">
        <v>97</v>
      </c>
      <c r="M7" s="114" t="s">
        <v>98</v>
      </c>
      <c r="N7" s="114" t="s">
        <v>99</v>
      </c>
      <c r="O7" s="114" t="s">
        <v>100</v>
      </c>
      <c r="P7" s="113" t="s">
        <v>101</v>
      </c>
    </row>
    <row r="8" spans="1:16" x14ac:dyDescent="0.25">
      <c r="A8" t="str">
        <f t="shared" si="0"/>
        <v>Výška stropu [mm]</v>
      </c>
      <c r="I8" t="s">
        <v>102</v>
      </c>
      <c r="J8" t="s">
        <v>103</v>
      </c>
      <c r="K8" s="114" t="s">
        <v>104</v>
      </c>
      <c r="L8" s="114" t="s">
        <v>105</v>
      </c>
      <c r="M8" s="114" t="s">
        <v>106</v>
      </c>
      <c r="N8" s="114" t="s">
        <v>107</v>
      </c>
      <c r="O8" s="114" t="s">
        <v>108</v>
      </c>
      <c r="P8" s="113" t="s">
        <v>109</v>
      </c>
    </row>
    <row r="9" spans="1:16" x14ac:dyDescent="0.25">
      <c r="A9" t="str">
        <f t="shared" si="0"/>
        <v>Výška ke spodní hraně překladového profilu [mm]</v>
      </c>
      <c r="I9" t="s">
        <v>110</v>
      </c>
      <c r="J9" t="s">
        <v>111</v>
      </c>
      <c r="K9" s="114" t="s">
        <v>112</v>
      </c>
      <c r="L9" s="114" t="s">
        <v>113</v>
      </c>
      <c r="M9" s="114" t="s">
        <v>114</v>
      </c>
      <c r="N9" s="114" t="s">
        <v>115</v>
      </c>
      <c r="O9" t="s">
        <v>116</v>
      </c>
      <c r="P9" s="113" t="s">
        <v>117</v>
      </c>
    </row>
    <row r="10" spans="1:16" x14ac:dyDescent="0.25">
      <c r="A10" t="str">
        <f t="shared" si="0"/>
        <v>Spodní hrana plně otevřených vrat [mm]</v>
      </c>
      <c r="I10" t="s">
        <v>118</v>
      </c>
      <c r="J10" t="s">
        <v>119</v>
      </c>
      <c r="K10" s="114" t="s">
        <v>120</v>
      </c>
      <c r="L10" s="114" t="s">
        <v>121</v>
      </c>
      <c r="M10" s="114" t="s">
        <v>122</v>
      </c>
      <c r="N10" s="114" t="s">
        <v>123</v>
      </c>
      <c r="O10" t="s">
        <v>124</v>
      </c>
      <c r="P10" s="113" t="s">
        <v>125</v>
      </c>
    </row>
    <row r="11" spans="1:16" x14ac:dyDescent="0.25">
      <c r="A11" t="str">
        <f t="shared" si="0"/>
        <v>Spodní hrana plně otevřených vrat (CPH) [mm]</v>
      </c>
      <c r="I11" t="s">
        <v>126</v>
      </c>
      <c r="J11" t="s">
        <v>127</v>
      </c>
      <c r="K11" s="114" t="s">
        <v>128</v>
      </c>
      <c r="L11" s="114" t="s">
        <v>129</v>
      </c>
      <c r="M11" s="114" t="s">
        <v>130</v>
      </c>
      <c r="N11" s="114" t="s">
        <v>131</v>
      </c>
      <c r="O11" t="s">
        <v>132</v>
      </c>
      <c r="P11" s="113" t="s">
        <v>133</v>
      </c>
    </row>
    <row r="12" spans="1:16" x14ac:dyDescent="0.25">
      <c r="A12" t="str">
        <f t="shared" si="0"/>
        <v>Hloubka vedení [mm]</v>
      </c>
      <c r="I12" s="115" t="s">
        <v>134</v>
      </c>
      <c r="J12" s="115" t="s">
        <v>135</v>
      </c>
      <c r="K12" s="116" t="s">
        <v>136</v>
      </c>
      <c r="L12" s="116" t="s">
        <v>137</v>
      </c>
      <c r="M12" s="116" t="s">
        <v>138</v>
      </c>
      <c r="N12" s="116" t="s">
        <v>139</v>
      </c>
      <c r="O12" s="116" t="s">
        <v>140</v>
      </c>
      <c r="P12" s="113" t="s">
        <v>141</v>
      </c>
    </row>
    <row r="13" spans="1:16" x14ac:dyDescent="0.25">
      <c r="A13" t="str">
        <f t="shared" si="0"/>
        <v>Hloubka vedení (D) [mm]</v>
      </c>
      <c r="I13" s="115" t="s">
        <v>142</v>
      </c>
      <c r="J13" s="115" t="s">
        <v>143</v>
      </c>
      <c r="K13" s="116" t="s">
        <v>144</v>
      </c>
      <c r="L13" s="116" t="s">
        <v>145</v>
      </c>
      <c r="M13" s="116" t="s">
        <v>146</v>
      </c>
      <c r="N13" s="116" t="s">
        <v>147</v>
      </c>
      <c r="O13" s="116" t="s">
        <v>148</v>
      </c>
      <c r="P13" s="113" t="s">
        <v>149</v>
      </c>
    </row>
    <row r="14" spans="1:16" x14ac:dyDescent="0.25">
      <c r="A14" t="str">
        <f t="shared" si="0"/>
        <v>Délka pohonu [mm]</v>
      </c>
      <c r="I14" s="115" t="s">
        <v>150</v>
      </c>
      <c r="J14" s="115" t="s">
        <v>151</v>
      </c>
      <c r="K14" s="116" t="s">
        <v>152</v>
      </c>
      <c r="L14" s="116" t="s">
        <v>153</v>
      </c>
      <c r="M14" s="116" t="s">
        <v>154</v>
      </c>
      <c r="N14" s="116" t="s">
        <v>155</v>
      </c>
      <c r="O14" t="s">
        <v>156</v>
      </c>
      <c r="P14" s="113" t="s">
        <v>157</v>
      </c>
    </row>
    <row r="15" spans="1:16" x14ac:dyDescent="0.25">
      <c r="A15" t="str">
        <f t="shared" si="0"/>
        <v>Délka pohonu (X) [mm]</v>
      </c>
      <c r="I15" s="115" t="s">
        <v>158</v>
      </c>
      <c r="J15" s="115" t="s">
        <v>159</v>
      </c>
      <c r="K15" s="116" t="s">
        <v>160</v>
      </c>
      <c r="L15" s="116" t="s">
        <v>161</v>
      </c>
      <c r="M15" s="116" t="s">
        <v>162</v>
      </c>
      <c r="N15" s="116" t="s">
        <v>163</v>
      </c>
      <c r="O15" t="s">
        <v>164</v>
      </c>
      <c r="P15" s="113" t="s">
        <v>165</v>
      </c>
    </row>
    <row r="16" spans="1:16" x14ac:dyDescent="0.25">
      <c r="A16" t="str">
        <f t="shared" si="0"/>
        <v>Spodní hrana horizontálního vedení [mm]</v>
      </c>
      <c r="I16" s="115" t="s">
        <v>166</v>
      </c>
      <c r="J16" s="115" t="s">
        <v>167</v>
      </c>
      <c r="K16" s="114" t="s">
        <v>168</v>
      </c>
      <c r="L16" s="116" t="s">
        <v>169</v>
      </c>
      <c r="M16" s="114" t="s">
        <v>170</v>
      </c>
      <c r="N16" s="116" t="s">
        <v>171</v>
      </c>
      <c r="O16" t="s">
        <v>172</v>
      </c>
      <c r="P16" s="113" t="s">
        <v>173</v>
      </c>
    </row>
    <row r="17" spans="1:16" x14ac:dyDescent="0.25">
      <c r="A17" t="str">
        <f t="shared" si="0"/>
        <v>Spodní hrana horizontálního vedení (K) [mm]</v>
      </c>
      <c r="I17" s="115" t="s">
        <v>174</v>
      </c>
      <c r="J17" s="115" t="s">
        <v>175</v>
      </c>
      <c r="K17" s="114" t="s">
        <v>176</v>
      </c>
      <c r="L17" s="116" t="s">
        <v>177</v>
      </c>
      <c r="M17" s="114" t="s">
        <v>178</v>
      </c>
      <c r="N17" s="116" t="s">
        <v>179</v>
      </c>
      <c r="O17" t="s">
        <v>180</v>
      </c>
      <c r="P17" s="113" t="s">
        <v>181</v>
      </c>
    </row>
    <row r="18" spans="1:16" x14ac:dyDescent="0.25">
      <c r="A18" t="str">
        <f t="shared" si="0"/>
        <v>Kotvící bod lišty pohonu [mm]</v>
      </c>
      <c r="I18" s="115" t="s">
        <v>182</v>
      </c>
      <c r="J18" s="115" t="s">
        <v>183</v>
      </c>
      <c r="K18" s="116" t="s">
        <v>184</v>
      </c>
      <c r="L18" s="116" t="s">
        <v>185</v>
      </c>
      <c r="M18" s="116" t="s">
        <v>186</v>
      </c>
      <c r="N18" s="116" t="s">
        <v>187</v>
      </c>
      <c r="O18" s="116" t="s">
        <v>188</v>
      </c>
      <c r="P18" s="113" t="s">
        <v>189</v>
      </c>
    </row>
    <row r="19" spans="1:16" x14ac:dyDescent="0.25">
      <c r="A19" t="str">
        <f t="shared" si="0"/>
        <v>Kotvící bod lišty pohonu (E1) [mm]</v>
      </c>
      <c r="I19" s="115" t="s">
        <v>190</v>
      </c>
      <c r="J19" s="115" t="s">
        <v>191</v>
      </c>
      <c r="K19" s="116" t="s">
        <v>192</v>
      </c>
      <c r="L19" s="116" t="s">
        <v>193</v>
      </c>
      <c r="M19" s="116" t="s">
        <v>194</v>
      </c>
      <c r="N19" s="116" t="s">
        <v>195</v>
      </c>
      <c r="O19" s="116" t="s">
        <v>196</v>
      </c>
      <c r="P19" s="113" t="s">
        <v>197</v>
      </c>
    </row>
    <row r="20" spans="1:16" x14ac:dyDescent="0.25">
      <c r="A20" t="str">
        <f t="shared" si="0"/>
        <v>Kotvící bod pohonu [mm]</v>
      </c>
      <c r="I20" s="115" t="s">
        <v>198</v>
      </c>
      <c r="J20" s="115" t="s">
        <v>199</v>
      </c>
      <c r="K20" s="116" t="s">
        <v>200</v>
      </c>
      <c r="L20" s="116" t="s">
        <v>201</v>
      </c>
      <c r="M20" s="116" t="s">
        <v>202</v>
      </c>
      <c r="N20" s="116" t="s">
        <v>203</v>
      </c>
      <c r="O20" s="116" t="s">
        <v>204</v>
      </c>
      <c r="P20" s="113" t="s">
        <v>205</v>
      </c>
    </row>
    <row r="21" spans="1:16" x14ac:dyDescent="0.25">
      <c r="A21" t="str">
        <f t="shared" si="0"/>
        <v>Kotvící bod pohonu (E2) [mm]</v>
      </c>
      <c r="I21" s="115" t="s">
        <v>206</v>
      </c>
      <c r="J21" s="115" t="s">
        <v>207</v>
      </c>
      <c r="K21" s="116" t="s">
        <v>208</v>
      </c>
      <c r="L21" s="116" t="s">
        <v>209</v>
      </c>
      <c r="M21" s="116" t="s">
        <v>210</v>
      </c>
      <c r="N21" s="116" t="s">
        <v>211</v>
      </c>
      <c r="O21" s="116" t="s">
        <v>212</v>
      </c>
      <c r="P21" s="113" t="s">
        <v>213</v>
      </c>
    </row>
    <row r="22" spans="1:16" x14ac:dyDescent="0.25">
      <c r="A22" t="str">
        <f t="shared" si="0"/>
        <v>Kotvící bod</v>
      </c>
      <c r="I22" s="115" t="s">
        <v>214</v>
      </c>
      <c r="J22" s="115" t="s">
        <v>215</v>
      </c>
      <c r="K22" s="116" t="s">
        <v>216</v>
      </c>
      <c r="L22" s="116" t="s">
        <v>217</v>
      </c>
      <c r="M22" s="116" t="s">
        <v>218</v>
      </c>
      <c r="N22" s="116" t="s">
        <v>219</v>
      </c>
      <c r="O22" s="116" t="s">
        <v>220</v>
      </c>
      <c r="P22" s="113" t="s">
        <v>221</v>
      </c>
    </row>
    <row r="23" spans="1:16" x14ac:dyDescent="0.25">
      <c r="A23" t="str">
        <f t="shared" si="0"/>
        <v>Kotvící bod (W&gt;3000 nebo H&gt;2500)</v>
      </c>
      <c r="I23" s="115" t="s">
        <v>222</v>
      </c>
      <c r="J23" s="115" t="s">
        <v>223</v>
      </c>
      <c r="K23" s="116" t="s">
        <v>224</v>
      </c>
      <c r="L23" s="116" t="s">
        <v>225</v>
      </c>
      <c r="M23" s="116" t="s">
        <v>226</v>
      </c>
      <c r="N23" s="116" t="s">
        <v>227</v>
      </c>
      <c r="O23" s="116" t="s">
        <v>228</v>
      </c>
      <c r="P23" s="113" t="s">
        <v>229</v>
      </c>
    </row>
    <row r="24" spans="1:16" x14ac:dyDescent="0.25">
      <c r="A24" t="str">
        <f t="shared" si="0"/>
        <v>Standardní montáž</v>
      </c>
      <c r="I24" s="115" t="s">
        <v>230</v>
      </c>
      <c r="J24" s="115" t="s">
        <v>231</v>
      </c>
      <c r="K24" s="116" t="s">
        <v>232</v>
      </c>
      <c r="L24" s="116" t="s">
        <v>233</v>
      </c>
      <c r="M24" s="116" t="s">
        <v>234</v>
      </c>
      <c r="N24" s="116" t="s">
        <v>235</v>
      </c>
      <c r="O24" s="116" t="s">
        <v>236</v>
      </c>
      <c r="P24" s="113" t="s">
        <v>237</v>
      </c>
    </row>
    <row r="25" spans="1:16" x14ac:dyDescent="0.25">
      <c r="A25" t="str">
        <f t="shared" si="0"/>
        <v>Alternativní montáž</v>
      </c>
      <c r="I25" s="115" t="s">
        <v>238</v>
      </c>
      <c r="J25" s="115" t="s">
        <v>239</v>
      </c>
      <c r="K25" s="116" t="s">
        <v>240</v>
      </c>
      <c r="L25" s="116" t="s">
        <v>241</v>
      </c>
      <c r="M25" s="116" t="s">
        <v>242</v>
      </c>
      <c r="N25" s="116" t="s">
        <v>243</v>
      </c>
      <c r="O25" t="s">
        <v>244</v>
      </c>
      <c r="P25" s="113" t="s">
        <v>245</v>
      </c>
    </row>
    <row r="26" spans="1:16" x14ac:dyDescent="0.25">
      <c r="A26" t="str">
        <f t="shared" si="0"/>
        <v>Výška stavebního otvoru [mm]</v>
      </c>
      <c r="I26" s="115" t="s">
        <v>246</v>
      </c>
      <c r="J26" s="115" t="s">
        <v>247</v>
      </c>
      <c r="K26" s="116" t="s">
        <v>248</v>
      </c>
      <c r="L26" s="116" t="s">
        <v>249</v>
      </c>
      <c r="M26" s="116" t="s">
        <v>250</v>
      </c>
      <c r="N26" s="116" t="s">
        <v>251</v>
      </c>
      <c r="O26" s="116" t="s">
        <v>252</v>
      </c>
      <c r="P26" s="113" t="s">
        <v>253</v>
      </c>
    </row>
    <row r="27" spans="1:16" x14ac:dyDescent="0.25">
      <c r="A27" t="str">
        <f t="shared" si="0"/>
        <v>Výška stavebního otvoru (H) [mm]</v>
      </c>
      <c r="I27" s="115" t="s">
        <v>254</v>
      </c>
      <c r="J27" s="115" t="s">
        <v>255</v>
      </c>
      <c r="K27" s="116" t="s">
        <v>256</v>
      </c>
      <c r="L27" s="116" t="s">
        <v>257</v>
      </c>
      <c r="M27" s="116" t="s">
        <v>258</v>
      </c>
      <c r="N27" s="116" t="s">
        <v>259</v>
      </c>
      <c r="O27" t="s">
        <v>260</v>
      </c>
      <c r="P27" s="113" t="s">
        <v>261</v>
      </c>
    </row>
    <row r="28" spans="1:16" x14ac:dyDescent="0.25">
      <c r="A28" t="str">
        <f t="shared" si="0"/>
        <v>Standardní situace</v>
      </c>
      <c r="I28" s="115" t="s">
        <v>262</v>
      </c>
      <c r="J28" s="115" t="s">
        <v>263</v>
      </c>
      <c r="K28" s="116" t="s">
        <v>264</v>
      </c>
      <c r="L28" s="116" t="s">
        <v>265</v>
      </c>
      <c r="M28" s="116" t="s">
        <v>266</v>
      </c>
      <c r="N28" s="116" t="s">
        <v>267</v>
      </c>
      <c r="O28" s="116" t="s">
        <v>268</v>
      </c>
      <c r="P28" s="113" t="s">
        <v>269</v>
      </c>
    </row>
    <row r="29" spans="1:16" x14ac:dyDescent="0.25">
      <c r="A29" t="str">
        <f t="shared" si="0"/>
        <v>Nestandardní situace</v>
      </c>
      <c r="I29" s="115" t="s">
        <v>270</v>
      </c>
      <c r="J29" s="115" t="s">
        <v>271</v>
      </c>
      <c r="K29" s="116" t="s">
        <v>272</v>
      </c>
      <c r="L29" s="116" t="s">
        <v>273</v>
      </c>
      <c r="M29" s="116" t="s">
        <v>274</v>
      </c>
      <c r="N29" s="116" t="s">
        <v>275</v>
      </c>
      <c r="O29" t="s">
        <v>276</v>
      </c>
      <c r="P29" s="113" t="s">
        <v>277</v>
      </c>
    </row>
    <row r="30" spans="1:16" x14ac:dyDescent="0.25">
      <c r="A30" t="str">
        <f t="shared" si="0"/>
        <v>Skladba panelů a design křídla je vždy řešen vůči FOH.</v>
      </c>
      <c r="I30" s="115" t="s">
        <v>278</v>
      </c>
      <c r="J30" s="115" t="s">
        <v>279</v>
      </c>
      <c r="K30" s="116" t="s">
        <v>280</v>
      </c>
      <c r="L30" s="116" t="s">
        <v>281</v>
      </c>
      <c r="M30" s="116" t="s">
        <v>282</v>
      </c>
      <c r="N30" s="116" t="s">
        <v>283</v>
      </c>
      <c r="O30" s="115" t="s">
        <v>279</v>
      </c>
      <c r="P30" s="115" t="s">
        <v>279</v>
      </c>
    </row>
    <row r="31" spans="1:16" x14ac:dyDescent="0.25">
      <c r="A31" t="str">
        <f t="shared" si="0"/>
        <v>Verze:</v>
      </c>
      <c r="I31" s="115" t="s">
        <v>284</v>
      </c>
      <c r="J31" s="115" t="s">
        <v>285</v>
      </c>
      <c r="K31" s="115" t="s">
        <v>285</v>
      </c>
      <c r="L31" s="115" t="s">
        <v>286</v>
      </c>
      <c r="M31" s="115" t="s">
        <v>287</v>
      </c>
      <c r="N31" s="116" t="s">
        <v>288</v>
      </c>
      <c r="O31" t="s">
        <v>289</v>
      </c>
      <c r="P31" s="113" t="s">
        <v>290</v>
      </c>
    </row>
    <row r="32" spans="1:16" x14ac:dyDescent="0.25">
      <c r="A32" t="str">
        <f t="shared" si="0"/>
        <v>Formát:</v>
      </c>
      <c r="I32" s="115" t="s">
        <v>291</v>
      </c>
      <c r="J32" s="115" t="s">
        <v>292</v>
      </c>
      <c r="K32" s="115" t="s">
        <v>293</v>
      </c>
      <c r="L32" s="115" t="s">
        <v>293</v>
      </c>
      <c r="M32" s="115" t="s">
        <v>294</v>
      </c>
      <c r="N32" s="116" t="s">
        <v>295</v>
      </c>
      <c r="O32" t="s">
        <v>296</v>
      </c>
      <c r="P32" s="113" t="s">
        <v>297</v>
      </c>
    </row>
    <row r="33" spans="1:16" x14ac:dyDescent="0.25">
      <c r="A33" t="str">
        <f t="shared" si="0"/>
        <v>Pozice zásuvky, cca. 250 mm</v>
      </c>
      <c r="I33" s="115" t="s">
        <v>298</v>
      </c>
      <c r="J33" s="115" t="s">
        <v>299</v>
      </c>
      <c r="K33" s="116" t="s">
        <v>300</v>
      </c>
      <c r="L33" s="116" t="s">
        <v>301</v>
      </c>
      <c r="M33" s="116" t="s">
        <v>302</v>
      </c>
      <c r="N33" s="116" t="s">
        <v>303</v>
      </c>
      <c r="O33" t="s">
        <v>304</v>
      </c>
      <c r="P33" s="113" t="s">
        <v>305</v>
      </c>
    </row>
    <row r="34" spans="1:16" x14ac:dyDescent="0.25">
      <c r="A34" t="str">
        <f t="shared" si="0"/>
        <v>Zásuvka typu CEE 7/3 nebo CEE 7/5</v>
      </c>
      <c r="I34" s="115" t="s">
        <v>306</v>
      </c>
      <c r="J34" s="115" t="s">
        <v>307</v>
      </c>
      <c r="K34" t="s">
        <v>308</v>
      </c>
      <c r="L34" t="s">
        <v>309</v>
      </c>
      <c r="M34" t="s">
        <v>310</v>
      </c>
      <c r="N34" s="116" t="s">
        <v>311</v>
      </c>
      <c r="O34" t="s">
        <v>312</v>
      </c>
      <c r="P34" s="113" t="s">
        <v>313</v>
      </c>
    </row>
    <row r="35" spans="1:16" x14ac:dyDescent="0.25">
      <c r="A35" t="str">
        <f t="shared" si="0"/>
        <v>230V, 50Hz, jištěno 6 A (10 A) jističem</v>
      </c>
      <c r="I35" s="115" t="s">
        <v>314</v>
      </c>
      <c r="J35" s="115" t="s">
        <v>315</v>
      </c>
      <c r="K35" t="s">
        <v>316</v>
      </c>
      <c r="L35" t="s">
        <v>317</v>
      </c>
      <c r="M35" t="s">
        <v>318</v>
      </c>
      <c r="N35" s="116" t="s">
        <v>319</v>
      </c>
      <c r="O35" t="s">
        <v>320</v>
      </c>
      <c r="P35" s="113" t="s">
        <v>321</v>
      </c>
    </row>
    <row r="36" spans="1:16" x14ac:dyDescent="0.25">
      <c r="A36" t="str">
        <f t="shared" si="0"/>
        <v>Šířka stavebního otvoru [mm]</v>
      </c>
      <c r="I36" s="115" t="s">
        <v>322</v>
      </c>
      <c r="J36" s="115" t="s">
        <v>323</v>
      </c>
      <c r="K36" s="115" t="s">
        <v>324</v>
      </c>
      <c r="L36" s="115" t="s">
        <v>325</v>
      </c>
      <c r="M36" s="115" t="s">
        <v>326</v>
      </c>
      <c r="N36" s="116" t="s">
        <v>327</v>
      </c>
      <c r="O36" t="s">
        <v>328</v>
      </c>
      <c r="P36" s="113" t="s">
        <v>329</v>
      </c>
    </row>
    <row r="37" spans="1:16" x14ac:dyDescent="0.25">
      <c r="A37" t="str">
        <f t="shared" si="0"/>
        <v>Šířka stavebního otvoru (W) [mm]</v>
      </c>
      <c r="I37" s="115" t="s">
        <v>330</v>
      </c>
      <c r="J37" s="115" t="s">
        <v>331</v>
      </c>
      <c r="K37" s="115" t="s">
        <v>332</v>
      </c>
      <c r="L37" s="115" t="s">
        <v>333</v>
      </c>
      <c r="M37" s="115" t="s">
        <v>334</v>
      </c>
      <c r="N37" s="116" t="s">
        <v>335</v>
      </c>
      <c r="O37" t="s">
        <v>336</v>
      </c>
      <c r="P37" s="113" t="s">
        <v>337</v>
      </c>
    </row>
    <row r="38" spans="1:16" x14ac:dyDescent="0.25">
      <c r="A38" t="str">
        <f t="shared" si="0"/>
        <v>Ovládání</v>
      </c>
      <c r="I38" s="115" t="s">
        <v>338</v>
      </c>
      <c r="J38" s="115" t="s">
        <v>339</v>
      </c>
      <c r="K38" s="115" t="s">
        <v>340</v>
      </c>
      <c r="L38" s="115" t="s">
        <v>341</v>
      </c>
      <c r="M38" s="115" t="s">
        <v>342</v>
      </c>
      <c r="N38" s="116" t="s">
        <v>343</v>
      </c>
      <c r="O38" s="115" t="s">
        <v>344</v>
      </c>
      <c r="P38" s="113" t="s">
        <v>345</v>
      </c>
    </row>
    <row r="39" spans="1:16" x14ac:dyDescent="0.25">
      <c r="A39" t="str">
        <f t="shared" si="0"/>
        <v>ručně</v>
      </c>
      <c r="I39" s="115" t="s">
        <v>346</v>
      </c>
      <c r="J39" s="115" t="s">
        <v>347</v>
      </c>
      <c r="K39" s="115" t="s">
        <v>348</v>
      </c>
      <c r="L39" s="115" t="s">
        <v>349</v>
      </c>
      <c r="M39" s="115" t="s">
        <v>350</v>
      </c>
      <c r="N39" s="116" t="s">
        <v>351</v>
      </c>
      <c r="O39" s="115" t="s">
        <v>352</v>
      </c>
      <c r="P39" s="113" t="s">
        <v>93</v>
      </c>
    </row>
    <row r="40" spans="1:16" x14ac:dyDescent="0.25">
      <c r="A40" t="str">
        <f t="shared" si="0"/>
        <v>elektricky</v>
      </c>
      <c r="I40" s="115" t="s">
        <v>353</v>
      </c>
      <c r="J40" s="115" t="s">
        <v>354</v>
      </c>
      <c r="K40" s="115" t="s">
        <v>355</v>
      </c>
      <c r="L40" s="115" t="s">
        <v>356</v>
      </c>
      <c r="M40" s="115" t="s">
        <v>357</v>
      </c>
      <c r="N40" s="116" t="s">
        <v>355</v>
      </c>
      <c r="O40" s="115" t="s">
        <v>358</v>
      </c>
      <c r="P40" s="113" t="s">
        <v>101</v>
      </c>
    </row>
    <row r="41" spans="1:16" x14ac:dyDescent="0.25">
      <c r="A41" t="str">
        <f t="shared" si="0"/>
        <v>Výška nádpraží [mm]</v>
      </c>
      <c r="I41" s="115" t="s">
        <v>359</v>
      </c>
      <c r="J41" s="115" t="s">
        <v>360</v>
      </c>
      <c r="K41" s="115" t="s">
        <v>361</v>
      </c>
      <c r="L41" s="115" t="s">
        <v>362</v>
      </c>
      <c r="M41" s="115" t="s">
        <v>363</v>
      </c>
      <c r="N41" s="116" t="s">
        <v>364</v>
      </c>
      <c r="O41" s="115" t="s">
        <v>365</v>
      </c>
      <c r="P41" s="113" t="s">
        <v>366</v>
      </c>
    </row>
    <row r="42" spans="1:16" x14ac:dyDescent="0.25">
      <c r="A42" t="str">
        <f t="shared" si="0"/>
        <v>Výška nádpraží (F) [mm]</v>
      </c>
      <c r="I42" s="115" t="s">
        <v>367</v>
      </c>
      <c r="J42" s="115" t="s">
        <v>368</v>
      </c>
      <c r="K42" s="115" t="s">
        <v>369</v>
      </c>
      <c r="L42" s="115" t="s">
        <v>370</v>
      </c>
      <c r="M42" s="115" t="s">
        <v>371</v>
      </c>
      <c r="N42" s="116" t="s">
        <v>372</v>
      </c>
      <c r="O42" t="s">
        <v>373</v>
      </c>
      <c r="P42" s="113" t="s">
        <v>374</v>
      </c>
    </row>
    <row r="43" spans="1:16" x14ac:dyDescent="0.25">
      <c r="A43" t="str">
        <f t="shared" si="0"/>
        <v>Typ pohonu</v>
      </c>
      <c r="I43" s="115" t="s">
        <v>375</v>
      </c>
      <c r="J43" s="115" t="s">
        <v>376</v>
      </c>
      <c r="K43" s="115" t="s">
        <v>377</v>
      </c>
      <c r="L43" s="115" t="s">
        <v>378</v>
      </c>
      <c r="M43" s="115" t="s">
        <v>379</v>
      </c>
      <c r="N43" s="116" t="s">
        <v>380</v>
      </c>
      <c r="O43" s="115" t="s">
        <v>381</v>
      </c>
      <c r="P43" s="113" t="s">
        <v>382</v>
      </c>
    </row>
    <row r="44" spans="1:16" x14ac:dyDescent="0.25">
      <c r="A44" t="str">
        <f t="shared" ref="A44:B94" si="1">VLOOKUP($I44,$I:$T,A$2,FALSE)</f>
        <v>Informace o motoru</v>
      </c>
      <c r="I44" s="115" t="s">
        <v>383</v>
      </c>
      <c r="J44" s="115" t="s">
        <v>384</v>
      </c>
      <c r="K44" s="115" t="s">
        <v>385</v>
      </c>
      <c r="L44" s="115" t="s">
        <v>386</v>
      </c>
      <c r="M44" s="115" t="s">
        <v>387</v>
      </c>
      <c r="N44" s="116" t="s">
        <v>388</v>
      </c>
      <c r="O44" s="115" t="s">
        <v>389</v>
      </c>
      <c r="P44" s="113" t="s">
        <v>390</v>
      </c>
    </row>
    <row r="45" spans="1:16" x14ac:dyDescent="0.25">
      <c r="A45" t="str">
        <f t="shared" si="1"/>
        <v>Umístění horního těsnění</v>
      </c>
      <c r="I45" s="115" t="s">
        <v>391</v>
      </c>
      <c r="J45" s="115" t="s">
        <v>392</v>
      </c>
      <c r="K45" s="115" t="s">
        <v>393</v>
      </c>
      <c r="L45" s="115" t="s">
        <v>394</v>
      </c>
      <c r="M45" s="115" t="s">
        <v>395</v>
      </c>
      <c r="N45" s="116" t="s">
        <v>396</v>
      </c>
      <c r="O45" s="115" t="s">
        <v>397</v>
      </c>
      <c r="P45" s="113" t="s">
        <v>398</v>
      </c>
    </row>
    <row r="46" spans="1:16" x14ac:dyDescent="0.25">
      <c r="A46" t="str">
        <f t="shared" si="1"/>
        <v>na překladu</v>
      </c>
      <c r="I46" s="115" t="s">
        <v>399</v>
      </c>
      <c r="J46" s="115" t="s">
        <v>400</v>
      </c>
      <c r="K46" s="115" t="s">
        <v>401</v>
      </c>
      <c r="L46" s="115" t="s">
        <v>402</v>
      </c>
      <c r="M46" s="115" t="s">
        <v>403</v>
      </c>
      <c r="N46" s="116" t="s">
        <v>404</v>
      </c>
      <c r="O46" s="115" t="s">
        <v>405</v>
      </c>
      <c r="P46" s="113" t="s">
        <v>406</v>
      </c>
    </row>
    <row r="47" spans="1:16" x14ac:dyDescent="0.25">
      <c r="A47" t="str">
        <f t="shared" si="1"/>
        <v>na horní sekci</v>
      </c>
      <c r="I47" s="115" t="s">
        <v>407</v>
      </c>
      <c r="J47" s="115" t="s">
        <v>408</v>
      </c>
      <c r="K47" s="115" t="s">
        <v>409</v>
      </c>
      <c r="L47" s="115" t="s">
        <v>410</v>
      </c>
      <c r="M47" s="115" t="s">
        <v>411</v>
      </c>
      <c r="N47" s="116" t="s">
        <v>412</v>
      </c>
      <c r="O47" s="115" t="s">
        <v>413</v>
      </c>
      <c r="P47" s="113" t="s">
        <v>414</v>
      </c>
    </row>
    <row r="48" spans="1:16" x14ac:dyDescent="0.25">
      <c r="A48" t="str">
        <f t="shared" si="1"/>
        <v>Verze SL vedení</v>
      </c>
      <c r="I48" s="115" t="s">
        <v>415</v>
      </c>
      <c r="J48" s="115" t="s">
        <v>416</v>
      </c>
      <c r="K48" s="115" t="s">
        <v>417</v>
      </c>
      <c r="L48" t="s">
        <v>418</v>
      </c>
      <c r="M48" t="s">
        <v>419</v>
      </c>
      <c r="N48" s="116" t="s">
        <v>420</v>
      </c>
      <c r="O48" s="115" t="s">
        <v>421</v>
      </c>
      <c r="P48" s="113" t="s">
        <v>422</v>
      </c>
    </row>
    <row r="49" spans="1:31" x14ac:dyDescent="0.25">
      <c r="A49" t="str">
        <f t="shared" si="1"/>
        <v>= sety bez předvrtaných otvorů ve svislém úhelníku; svislý úhelník v bílém provedení (RAL 9010)</v>
      </c>
      <c r="I49" s="117" t="s">
        <v>423</v>
      </c>
      <c r="J49" s="117" t="s">
        <v>424</v>
      </c>
      <c r="K49" s="117" t="s">
        <v>425</v>
      </c>
      <c r="L49" s="117" t="s">
        <v>426</v>
      </c>
      <c r="M49" s="117" t="s">
        <v>427</v>
      </c>
      <c r="N49" s="118" t="s">
        <v>428</v>
      </c>
      <c r="O49" s="117" t="s">
        <v>424</v>
      </c>
      <c r="P49" s="117" t="s">
        <v>424</v>
      </c>
    </row>
    <row r="50" spans="1:31" x14ac:dyDescent="0.25">
      <c r="A50" t="str">
        <f t="shared" si="1"/>
        <v>průjezdná výška může být snížena příslušenstvím nainstalovaným na vnitřní straně vratového křídla (madlo, výztuha apod.)</v>
      </c>
      <c r="I50" s="115" t="s">
        <v>429</v>
      </c>
      <c r="J50" s="115" t="s">
        <v>430</v>
      </c>
      <c r="K50" s="115" t="s">
        <v>431</v>
      </c>
      <c r="L50" s="115" t="s">
        <v>432</v>
      </c>
      <c r="M50" s="115" t="s">
        <v>433</v>
      </c>
      <c r="N50" s="116" t="s">
        <v>434</v>
      </c>
      <c r="O50" s="115" t="s">
        <v>435</v>
      </c>
      <c r="P50" s="113" t="s">
        <v>436</v>
      </c>
    </row>
    <row r="51" spans="1:31" x14ac:dyDescent="0.25">
      <c r="A51" t="str">
        <f t="shared" si="1"/>
        <v>při použití zarážky vratového křídla</v>
      </c>
      <c r="I51" s="115" t="s">
        <v>437</v>
      </c>
      <c r="J51" s="115" t="s">
        <v>438</v>
      </c>
      <c r="K51" s="115" t="s">
        <v>439</v>
      </c>
      <c r="L51" s="115" t="s">
        <v>440</v>
      </c>
      <c r="M51" s="115" t="s">
        <v>441</v>
      </c>
      <c r="N51" t="s">
        <v>442</v>
      </c>
      <c r="O51" s="115" t="s">
        <v>443</v>
      </c>
      <c r="P51" s="113" t="s">
        <v>444</v>
      </c>
    </row>
    <row r="52" spans="1:31" x14ac:dyDescent="0.25">
      <c r="A52" t="str">
        <f t="shared" si="1"/>
        <v>Minimální únosnost stropu/maximální zatížení v každém kotevním bodě: 100 kg</v>
      </c>
      <c r="I52" s="115" t="s">
        <v>445</v>
      </c>
      <c r="J52" s="115" t="s">
        <v>446</v>
      </c>
      <c r="K52" s="115" t="s">
        <v>447</v>
      </c>
      <c r="L52" s="115" t="s">
        <v>448</v>
      </c>
      <c r="M52" s="115" t="s">
        <v>449</v>
      </c>
      <c r="N52" s="116" t="s">
        <v>450</v>
      </c>
      <c r="O52" s="115" t="s">
        <v>451</v>
      </c>
      <c r="P52" s="113" t="s">
        <v>452</v>
      </c>
    </row>
    <row r="53" spans="1:31" x14ac:dyDescent="0.25">
      <c r="A53" t="str">
        <f t="shared" si="1"/>
        <v>Typ lišty pohonu</v>
      </c>
      <c r="I53" s="115" t="s">
        <v>453</v>
      </c>
      <c r="J53" s="115" t="s">
        <v>454</v>
      </c>
      <c r="K53" s="115" t="s">
        <v>455</v>
      </c>
      <c r="L53" t="s">
        <v>456</v>
      </c>
      <c r="M53" s="115" t="s">
        <v>457</v>
      </c>
      <c r="N53" s="116" t="s">
        <v>458</v>
      </c>
      <c r="O53" s="115" t="s">
        <v>459</v>
      </c>
      <c r="P53" s="113" t="s">
        <v>460</v>
      </c>
    </row>
    <row r="54" spans="1:31" x14ac:dyDescent="0.25">
      <c r="A54" t="str">
        <f t="shared" si="1"/>
        <v>Lišta pohonu příliš krátká</v>
      </c>
      <c r="I54" s="115" t="s">
        <v>461</v>
      </c>
      <c r="J54" s="115" t="s">
        <v>462</v>
      </c>
      <c r="K54" s="115" t="s">
        <v>463</v>
      </c>
      <c r="L54" s="115" t="s">
        <v>464</v>
      </c>
      <c r="M54" s="115" t="s">
        <v>465</v>
      </c>
      <c r="N54" s="116" t="s">
        <v>466</v>
      </c>
      <c r="O54" s="115" t="s">
        <v>467</v>
      </c>
      <c r="P54" s="113" t="s">
        <v>468</v>
      </c>
    </row>
    <row r="63" spans="1:31" ht="15.75" thickBot="1" x14ac:dyDescent="0.3"/>
    <row r="64" spans="1:31" x14ac:dyDescent="0.25">
      <c r="Z64" s="2"/>
      <c r="AA64" s="3"/>
      <c r="AB64" s="3"/>
      <c r="AC64" s="3"/>
      <c r="AD64" s="3"/>
      <c r="AE64" s="4"/>
    </row>
    <row r="65" spans="26:31" x14ac:dyDescent="0.25">
      <c r="Z65" s="16"/>
      <c r="AE65" s="17"/>
    </row>
    <row r="66" spans="26:31" x14ac:dyDescent="0.25">
      <c r="Z66" s="16"/>
      <c r="AE66" s="17"/>
    </row>
    <row r="67" spans="26:31" x14ac:dyDescent="0.25">
      <c r="Z67" s="16"/>
      <c r="AE67" s="17"/>
    </row>
    <row r="68" spans="26:31" x14ac:dyDescent="0.25">
      <c r="Z68" s="16"/>
      <c r="AE68" s="17"/>
    </row>
    <row r="69" spans="26:31" ht="15.75" thickBot="1" x14ac:dyDescent="0.3">
      <c r="Z69" s="56"/>
      <c r="AA69" s="57"/>
      <c r="AB69" s="57"/>
      <c r="AC69" s="57"/>
      <c r="AD69" s="57"/>
      <c r="AE69" s="58"/>
    </row>
  </sheetData>
  <sheetProtection algorithmName="SHA-512" hashValue="+6At7ecBHeMR7QAoZs267iAiN+F+IYMDVF3K9M2oedGL4VL0sy+BgBZnFhdCn28lTbLkHvmUQHhM3yb/si79QA==" saltValue="O25d9mpjVQ0SnO5dJO5MzQ==" spinCount="100000" sheet="1" objects="1" scenarios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1B7D-A6B6-47AF-9CB7-E1E2BFBDB71A}">
  <sheetPr codeName="List3"/>
  <dimension ref="A1:AA99"/>
  <sheetViews>
    <sheetView topLeftCell="A11" workbookViewId="0">
      <selection activeCell="H59" sqref="H59"/>
    </sheetView>
  </sheetViews>
  <sheetFormatPr defaultRowHeight="15" x14ac:dyDescent="0.25"/>
  <cols>
    <col min="1" max="1" width="10" bestFit="1" customWidth="1"/>
    <col min="3" max="3" width="11.7109375" customWidth="1"/>
    <col min="4" max="4" width="11.5703125" customWidth="1"/>
    <col min="5" max="5" width="9.85546875" bestFit="1" customWidth="1"/>
    <col min="7" max="7" width="9.85546875" bestFit="1" customWidth="1"/>
    <col min="8" max="8" width="11.28515625" bestFit="1" customWidth="1"/>
    <col min="9" max="9" width="11.140625" customWidth="1"/>
    <col min="11" max="11" width="9.85546875" bestFit="1" customWidth="1"/>
    <col min="13" max="13" width="9.85546875" bestFit="1" customWidth="1"/>
    <col min="15" max="15" width="9.85546875" bestFit="1" customWidth="1"/>
    <col min="17" max="17" width="9.85546875" bestFit="1" customWidth="1"/>
  </cols>
  <sheetData>
    <row r="1" spans="1:18" x14ac:dyDescent="0.25">
      <c r="A1" t="s">
        <v>469</v>
      </c>
      <c r="C1" s="119" t="s">
        <v>51</v>
      </c>
    </row>
    <row r="2" spans="1:18" x14ac:dyDescent="0.25">
      <c r="A2" t="s">
        <v>55</v>
      </c>
      <c r="B2">
        <v>1</v>
      </c>
    </row>
    <row r="3" spans="1:18" x14ac:dyDescent="0.25">
      <c r="A3" t="s">
        <v>56</v>
      </c>
      <c r="B3">
        <v>2</v>
      </c>
      <c r="C3" s="120">
        <f>Translation!C38</f>
        <v>0</v>
      </c>
      <c r="E3" s="121" t="s">
        <v>470</v>
      </c>
      <c r="F3" s="122"/>
      <c r="I3" s="120">
        <f>Translation!C43</f>
        <v>0</v>
      </c>
      <c r="K3" s="121" t="s">
        <v>471</v>
      </c>
      <c r="L3" s="122"/>
      <c r="N3" s="121" t="s">
        <v>472</v>
      </c>
      <c r="O3" s="122"/>
      <c r="Q3" s="121" t="s">
        <v>473</v>
      </c>
      <c r="R3" s="122"/>
    </row>
    <row r="4" spans="1:18" x14ac:dyDescent="0.25">
      <c r="A4" t="s">
        <v>57</v>
      </c>
      <c r="B4">
        <v>3</v>
      </c>
      <c r="C4" s="123"/>
      <c r="E4" s="123"/>
      <c r="F4" s="123"/>
      <c r="I4" s="123"/>
    </row>
    <row r="5" spans="1:18" x14ac:dyDescent="0.25">
      <c r="A5" t="s">
        <v>58</v>
      </c>
      <c r="B5">
        <v>4</v>
      </c>
      <c r="C5" s="123">
        <f>Translation!C39</f>
        <v>0</v>
      </c>
      <c r="E5" s="123">
        <v>0</v>
      </c>
      <c r="F5" s="123">
        <f>2575</f>
        <v>2575</v>
      </c>
      <c r="I5" s="123" t="s">
        <v>22</v>
      </c>
      <c r="K5" s="124" t="str">
        <f>I5</f>
        <v>Black</v>
      </c>
      <c r="L5" s="125"/>
      <c r="N5" s="124" t="str">
        <f>I5</f>
        <v>Black</v>
      </c>
      <c r="O5" s="125"/>
      <c r="Q5" s="124" t="str">
        <f>I5</f>
        <v>Black</v>
      </c>
      <c r="R5" s="125"/>
    </row>
    <row r="6" spans="1:18" x14ac:dyDescent="0.25">
      <c r="A6" t="s">
        <v>59</v>
      </c>
      <c r="B6">
        <v>5</v>
      </c>
      <c r="C6" s="123">
        <f>Translation!C40</f>
        <v>0</v>
      </c>
      <c r="E6" s="123">
        <v>2001</v>
      </c>
      <c r="F6" s="123">
        <v>2700</v>
      </c>
      <c r="I6" s="123" t="s">
        <v>23</v>
      </c>
      <c r="K6" s="123">
        <v>0</v>
      </c>
      <c r="L6" s="123">
        <v>3540</v>
      </c>
      <c r="N6" s="123">
        <v>0</v>
      </c>
      <c r="O6" s="123">
        <v>3265</v>
      </c>
      <c r="Q6" s="123">
        <v>0</v>
      </c>
      <c r="R6" s="123">
        <v>1400</v>
      </c>
    </row>
    <row r="7" spans="1:18" x14ac:dyDescent="0.25">
      <c r="A7" t="s">
        <v>60</v>
      </c>
      <c r="B7">
        <v>6</v>
      </c>
      <c r="E7" s="123">
        <v>2126</v>
      </c>
      <c r="F7" s="123">
        <v>2825</v>
      </c>
      <c r="I7" s="123" t="s">
        <v>24</v>
      </c>
      <c r="K7" s="123">
        <v>2376</v>
      </c>
      <c r="L7" s="123">
        <v>4240</v>
      </c>
      <c r="N7" s="123">
        <v>2376</v>
      </c>
      <c r="O7" s="123">
        <v>3975</v>
      </c>
      <c r="Q7" s="123">
        <v>3001</v>
      </c>
      <c r="R7" s="123"/>
    </row>
    <row r="8" spans="1:18" x14ac:dyDescent="0.25">
      <c r="A8" t="s">
        <v>61</v>
      </c>
      <c r="B8">
        <v>7</v>
      </c>
      <c r="E8" s="123">
        <v>2251</v>
      </c>
      <c r="F8" s="123">
        <v>2950</v>
      </c>
    </row>
    <row r="9" spans="1:18" x14ac:dyDescent="0.25">
      <c r="A9" t="s">
        <v>14</v>
      </c>
      <c r="B9">
        <v>8</v>
      </c>
      <c r="E9" s="123">
        <v>2376</v>
      </c>
      <c r="F9" s="123">
        <v>3075</v>
      </c>
      <c r="K9" s="124" t="str">
        <f>I6</f>
        <v>RUN 600</v>
      </c>
      <c r="L9" s="125"/>
      <c r="N9" s="124" t="str">
        <f>I6</f>
        <v>RUN 600</v>
      </c>
      <c r="O9" s="125"/>
      <c r="Q9" s="124" t="str">
        <f>I6</f>
        <v>RUN 600</v>
      </c>
      <c r="R9" s="125"/>
    </row>
    <row r="10" spans="1:18" x14ac:dyDescent="0.25">
      <c r="B10">
        <v>9</v>
      </c>
      <c r="E10" s="123">
        <v>2501</v>
      </c>
      <c r="F10" s="123">
        <v>3325</v>
      </c>
      <c r="K10" s="123">
        <v>0</v>
      </c>
      <c r="L10" s="123">
        <v>3100</v>
      </c>
      <c r="N10" s="123">
        <v>0</v>
      </c>
      <c r="O10" s="123">
        <v>2950</v>
      </c>
      <c r="Q10" s="123">
        <v>0</v>
      </c>
      <c r="R10" s="123">
        <v>1400</v>
      </c>
    </row>
    <row r="11" spans="1:18" x14ac:dyDescent="0.25">
      <c r="B11">
        <v>10</v>
      </c>
      <c r="E11" s="123">
        <v>2751</v>
      </c>
      <c r="F11" s="123">
        <v>3575</v>
      </c>
      <c r="K11" s="123">
        <v>2126</v>
      </c>
      <c r="L11" s="123">
        <v>4240</v>
      </c>
      <c r="N11" s="123">
        <v>2126</v>
      </c>
      <c r="O11" s="123">
        <v>4060</v>
      </c>
      <c r="Q11" s="123">
        <v>3001</v>
      </c>
      <c r="R11" s="123">
        <v>0</v>
      </c>
    </row>
    <row r="12" spans="1:18" x14ac:dyDescent="0.25">
      <c r="B12">
        <v>11</v>
      </c>
    </row>
    <row r="13" spans="1:18" x14ac:dyDescent="0.25">
      <c r="K13" s="124" t="str">
        <f>I7</f>
        <v>Cube</v>
      </c>
      <c r="L13" s="125"/>
      <c r="N13" s="124" t="str">
        <f>I7</f>
        <v>Cube</v>
      </c>
      <c r="O13" s="125"/>
      <c r="Q13" s="124" t="str">
        <f>I7</f>
        <v>Cube</v>
      </c>
      <c r="R13" s="125"/>
    </row>
    <row r="14" spans="1:18" x14ac:dyDescent="0.25">
      <c r="K14" s="123">
        <v>0</v>
      </c>
      <c r="L14" s="123">
        <v>3680</v>
      </c>
      <c r="N14" s="123">
        <v>0</v>
      </c>
      <c r="O14" s="123">
        <v>3480</v>
      </c>
      <c r="Q14" s="123">
        <v>0</v>
      </c>
      <c r="R14" s="123">
        <v>1800</v>
      </c>
    </row>
    <row r="15" spans="1:18" x14ac:dyDescent="0.25">
      <c r="A15" t="s">
        <v>474</v>
      </c>
      <c r="K15" s="123">
        <v>2501</v>
      </c>
      <c r="L15" s="123">
        <v>4160</v>
      </c>
      <c r="N15" s="123">
        <v>2501</v>
      </c>
      <c r="O15" s="123">
        <v>3960</v>
      </c>
      <c r="Q15" s="123">
        <v>2501</v>
      </c>
      <c r="R15" s="123">
        <v>2050</v>
      </c>
    </row>
    <row r="16" spans="1:18" x14ac:dyDescent="0.25">
      <c r="A16" t="s">
        <v>475</v>
      </c>
    </row>
    <row r="17" spans="1:15" x14ac:dyDescent="0.25">
      <c r="A17" t="s">
        <v>476</v>
      </c>
    </row>
    <row r="18" spans="1:15" x14ac:dyDescent="0.25">
      <c r="C18" s="119" t="s">
        <v>52</v>
      </c>
    </row>
    <row r="20" spans="1:15" x14ac:dyDescent="0.25">
      <c r="C20" s="120">
        <f>Translation!D38</f>
        <v>0</v>
      </c>
      <c r="E20" s="121" t="s">
        <v>470</v>
      </c>
      <c r="F20" s="122"/>
      <c r="I20" s="120">
        <f>Translation!D43</f>
        <v>0</v>
      </c>
      <c r="K20" s="121" t="s">
        <v>471</v>
      </c>
      <c r="L20" s="122"/>
      <c r="N20" s="121" t="s">
        <v>472</v>
      </c>
      <c r="O20" s="122"/>
    </row>
    <row r="21" spans="1:15" x14ac:dyDescent="0.25">
      <c r="C21" s="123"/>
      <c r="E21" s="123"/>
      <c r="F21" s="123"/>
      <c r="I21" s="123"/>
    </row>
    <row r="22" spans="1:15" x14ac:dyDescent="0.25">
      <c r="C22" s="123">
        <f>Translation!D39</f>
        <v>0</v>
      </c>
      <c r="E22" s="123">
        <v>0</v>
      </c>
      <c r="F22" s="123">
        <f>2575</f>
        <v>2575</v>
      </c>
      <c r="I22" s="123" t="s">
        <v>477</v>
      </c>
      <c r="K22" s="124" t="str">
        <f>I22</f>
        <v>D600</v>
      </c>
      <c r="L22" s="125"/>
      <c r="N22" s="124" t="str">
        <f>I22</f>
        <v>D600</v>
      </c>
      <c r="O22" s="125"/>
    </row>
    <row r="23" spans="1:15" x14ac:dyDescent="0.25">
      <c r="C23" s="123">
        <f>Translation!D40</f>
        <v>0</v>
      </c>
      <c r="E23" s="123">
        <v>2001</v>
      </c>
      <c r="F23" s="123">
        <v>2700</v>
      </c>
      <c r="I23" s="123" t="s">
        <v>478</v>
      </c>
      <c r="K23" s="123" t="str">
        <f>N23</f>
        <v>F390119</v>
      </c>
      <c r="L23" s="123">
        <f>O23+(360/2)</f>
        <v>2795</v>
      </c>
      <c r="N23" s="123" t="str">
        <f>I27</f>
        <v>F390119</v>
      </c>
      <c r="O23" s="123">
        <v>2615</v>
      </c>
    </row>
    <row r="24" spans="1:15" x14ac:dyDescent="0.25">
      <c r="E24" s="123">
        <v>2126</v>
      </c>
      <c r="F24" s="123">
        <v>2825</v>
      </c>
      <c r="K24" s="123" t="str">
        <f t="shared" ref="K24:K26" si="0">N24</f>
        <v>F390126</v>
      </c>
      <c r="L24" s="123">
        <f>O24+(360/2)</f>
        <v>3362</v>
      </c>
      <c r="N24" s="123" t="str">
        <f t="shared" ref="N24:N26" si="1">I28</f>
        <v>F390126</v>
      </c>
      <c r="O24" s="123">
        <v>3182</v>
      </c>
    </row>
    <row r="25" spans="1:15" x14ac:dyDescent="0.25">
      <c r="E25" s="123">
        <v>2251</v>
      </c>
      <c r="F25" s="123">
        <v>2950</v>
      </c>
      <c r="I25" s="120">
        <f>Translation!D53</f>
        <v>0</v>
      </c>
      <c r="K25" s="123" t="str">
        <f t="shared" si="0"/>
        <v>F390132</v>
      </c>
      <c r="L25" s="123">
        <f>O25+(360/2)</f>
        <v>3945</v>
      </c>
      <c r="N25" s="123" t="str">
        <f t="shared" si="1"/>
        <v>F390132</v>
      </c>
      <c r="O25" s="123">
        <v>3765</v>
      </c>
    </row>
    <row r="26" spans="1:15" x14ac:dyDescent="0.25">
      <c r="E26" s="123">
        <v>2376</v>
      </c>
      <c r="F26" s="123">
        <v>3075</v>
      </c>
      <c r="I26" s="126" t="s">
        <v>479</v>
      </c>
      <c r="K26" s="123" t="str">
        <f t="shared" si="0"/>
        <v>F390139</v>
      </c>
      <c r="L26" s="123">
        <f>O26+(360/2)</f>
        <v>4545</v>
      </c>
      <c r="N26" s="123" t="str">
        <f t="shared" si="1"/>
        <v>F390139</v>
      </c>
      <c r="O26" s="123">
        <v>4365</v>
      </c>
    </row>
    <row r="27" spans="1:15" x14ac:dyDescent="0.25">
      <c r="E27" s="123">
        <v>2501</v>
      </c>
      <c r="F27" s="123">
        <v>3325</v>
      </c>
      <c r="H27" s="123">
        <v>0</v>
      </c>
      <c r="I27" s="123" t="s">
        <v>480</v>
      </c>
    </row>
    <row r="28" spans="1:15" x14ac:dyDescent="0.25">
      <c r="E28" s="123">
        <v>2751</v>
      </c>
      <c r="F28" s="123">
        <v>3575</v>
      </c>
      <c r="H28" s="123">
        <v>2001</v>
      </c>
      <c r="I28" s="123" t="s">
        <v>481</v>
      </c>
      <c r="K28" s="124" t="str">
        <f>I23</f>
        <v>D1000</v>
      </c>
      <c r="L28" s="125"/>
      <c r="N28" s="124" t="str">
        <f>I23</f>
        <v>D1000</v>
      </c>
      <c r="O28" s="125"/>
    </row>
    <row r="29" spans="1:15" x14ac:dyDescent="0.25">
      <c r="H29" s="123">
        <v>2401</v>
      </c>
      <c r="I29" s="123" t="s">
        <v>482</v>
      </c>
      <c r="K29" s="123" t="str">
        <f>N29</f>
        <v>F390119</v>
      </c>
      <c r="L29" s="123">
        <f>O29+(360/2)</f>
        <v>2795</v>
      </c>
      <c r="N29" s="123" t="str">
        <f>I27</f>
        <v>F390119</v>
      </c>
      <c r="O29" s="123">
        <v>2615</v>
      </c>
    </row>
    <row r="30" spans="1:15" x14ac:dyDescent="0.25">
      <c r="H30" s="123">
        <v>3001</v>
      </c>
      <c r="I30" s="123" t="s">
        <v>483</v>
      </c>
      <c r="K30" s="123" t="str">
        <f t="shared" ref="K30:K32" si="2">N30</f>
        <v>F390126</v>
      </c>
      <c r="L30" s="123">
        <f>O30+(360/2)</f>
        <v>3362</v>
      </c>
      <c r="N30" s="123" t="str">
        <f t="shared" ref="N30:N32" si="3">I28</f>
        <v>F390126</v>
      </c>
      <c r="O30" s="123">
        <v>3182</v>
      </c>
    </row>
    <row r="31" spans="1:15" x14ac:dyDescent="0.25">
      <c r="K31" s="123" t="str">
        <f t="shared" si="2"/>
        <v>F390132</v>
      </c>
      <c r="L31" s="123">
        <f>O31+(360/2)</f>
        <v>3945</v>
      </c>
      <c r="N31" s="123" t="str">
        <f t="shared" si="3"/>
        <v>F390132</v>
      </c>
      <c r="O31" s="123">
        <v>3765</v>
      </c>
    </row>
    <row r="32" spans="1:15" x14ac:dyDescent="0.25">
      <c r="K32" s="123" t="str">
        <f t="shared" si="2"/>
        <v>F390139</v>
      </c>
      <c r="L32" s="123">
        <f>O32+(360/2)</f>
        <v>4545</v>
      </c>
      <c r="N32" s="123" t="str">
        <f t="shared" si="3"/>
        <v>F390139</v>
      </c>
      <c r="O32" s="123">
        <v>4365</v>
      </c>
    </row>
    <row r="34" spans="3:18" x14ac:dyDescent="0.25">
      <c r="C34" s="119" t="s">
        <v>53</v>
      </c>
    </row>
    <row r="36" spans="3:18" x14ac:dyDescent="0.25">
      <c r="C36" s="120">
        <f>Translation!E38</f>
        <v>0</v>
      </c>
      <c r="E36" s="121" t="s">
        <v>470</v>
      </c>
      <c r="F36" s="122"/>
      <c r="I36" s="120">
        <f>Translation!E43</f>
        <v>0</v>
      </c>
      <c r="K36" s="121" t="s">
        <v>471</v>
      </c>
      <c r="L36" s="122"/>
      <c r="N36" s="121" t="s">
        <v>472</v>
      </c>
      <c r="O36" s="122"/>
      <c r="Q36" s="121" t="s">
        <v>473</v>
      </c>
      <c r="R36" s="122"/>
    </row>
    <row r="37" spans="3:18" x14ac:dyDescent="0.25">
      <c r="C37" s="123"/>
      <c r="E37" s="123"/>
      <c r="F37" s="123"/>
      <c r="I37" s="123"/>
    </row>
    <row r="38" spans="3:18" x14ac:dyDescent="0.25">
      <c r="C38" s="123">
        <f>Translation!E39</f>
        <v>0</v>
      </c>
      <c r="E38" s="123">
        <v>0</v>
      </c>
      <c r="F38" s="123">
        <f>2575+120</f>
        <v>2695</v>
      </c>
      <c r="I38" s="123" t="s">
        <v>22</v>
      </c>
      <c r="K38" s="124" t="str">
        <f>I38</f>
        <v>Black</v>
      </c>
      <c r="L38" s="125"/>
      <c r="N38" s="124" t="str">
        <f>I38</f>
        <v>Black</v>
      </c>
      <c r="O38" s="125"/>
      <c r="Q38" s="124" t="str">
        <f>I38</f>
        <v>Black</v>
      </c>
      <c r="R38" s="125"/>
    </row>
    <row r="39" spans="3:18" x14ac:dyDescent="0.25">
      <c r="C39" s="123">
        <f>Translation!E40</f>
        <v>0</v>
      </c>
      <c r="E39" s="123">
        <v>2001</v>
      </c>
      <c r="F39" s="123">
        <f>2700+120</f>
        <v>2820</v>
      </c>
      <c r="I39" s="123" t="s">
        <v>23</v>
      </c>
      <c r="K39" s="123">
        <v>0</v>
      </c>
      <c r="L39" s="123">
        <v>3540</v>
      </c>
      <c r="N39" s="123">
        <v>0</v>
      </c>
      <c r="O39" s="123">
        <v>3265</v>
      </c>
      <c r="Q39" s="123">
        <v>0</v>
      </c>
      <c r="R39" s="123">
        <v>1400</v>
      </c>
    </row>
    <row r="40" spans="3:18" x14ac:dyDescent="0.25">
      <c r="E40" s="123">
        <v>2126</v>
      </c>
      <c r="F40" s="123">
        <f>2825+120</f>
        <v>2945</v>
      </c>
      <c r="I40" s="123" t="s">
        <v>24</v>
      </c>
      <c r="K40" s="123">
        <v>2376</v>
      </c>
      <c r="L40" s="123">
        <v>4240</v>
      </c>
      <c r="N40" s="123">
        <v>2376</v>
      </c>
      <c r="O40" s="123">
        <v>3975</v>
      </c>
      <c r="Q40" s="123">
        <v>3001</v>
      </c>
      <c r="R40" s="123"/>
    </row>
    <row r="41" spans="3:18" x14ac:dyDescent="0.25">
      <c r="C41" s="120" t="s">
        <v>391</v>
      </c>
      <c r="E41" s="123">
        <v>2251</v>
      </c>
      <c r="F41" s="123">
        <f>2950+120</f>
        <v>3070</v>
      </c>
      <c r="I41">
        <f>Translation!E42</f>
        <v>0</v>
      </c>
    </row>
    <row r="42" spans="3:18" x14ac:dyDescent="0.25">
      <c r="C42" s="123"/>
      <c r="E42" s="123">
        <v>2376</v>
      </c>
      <c r="F42" s="123">
        <f>3075+120</f>
        <v>3195</v>
      </c>
      <c r="I42">
        <f>IF(H42=Selections!C38,90,IF(H42=Selections!C39,125,"Error"))</f>
        <v>90</v>
      </c>
      <c r="K42" s="124" t="str">
        <f>I39</f>
        <v>RUN 600</v>
      </c>
      <c r="L42" s="125"/>
      <c r="N42" s="124" t="str">
        <f>I39</f>
        <v>RUN 600</v>
      </c>
      <c r="O42" s="125"/>
      <c r="Q42" s="124" t="str">
        <f>I39</f>
        <v>RUN 600</v>
      </c>
      <c r="R42" s="125"/>
    </row>
    <row r="43" spans="3:18" x14ac:dyDescent="0.25">
      <c r="C43" s="123">
        <f>Translation!E46</f>
        <v>0</v>
      </c>
      <c r="E43" s="123">
        <v>2501</v>
      </c>
      <c r="F43" s="123">
        <f>3325+120</f>
        <v>3445</v>
      </c>
      <c r="I43">
        <f>IF(H43=Selections!C43,0,IF(H43=Selections!C44,35,"Error"))</f>
        <v>0</v>
      </c>
      <c r="K43" s="123">
        <v>0</v>
      </c>
      <c r="L43" s="123">
        <v>3100</v>
      </c>
      <c r="N43" s="123">
        <v>0</v>
      </c>
      <c r="O43" s="123">
        <v>2950</v>
      </c>
      <c r="Q43" s="123">
        <v>0</v>
      </c>
      <c r="R43" s="123">
        <v>1400</v>
      </c>
    </row>
    <row r="44" spans="3:18" x14ac:dyDescent="0.25">
      <c r="C44" s="123">
        <f>Translation!E47</f>
        <v>0</v>
      </c>
      <c r="E44" s="123">
        <v>2751</v>
      </c>
      <c r="F44" s="123">
        <f>3575+120</f>
        <v>3695</v>
      </c>
      <c r="K44" s="123">
        <v>2126</v>
      </c>
      <c r="L44" s="123">
        <v>4240</v>
      </c>
      <c r="N44" s="123">
        <v>2126</v>
      </c>
      <c r="O44" s="123">
        <v>4060</v>
      </c>
      <c r="Q44" s="123">
        <v>3001</v>
      </c>
      <c r="R44" s="123">
        <v>0</v>
      </c>
    </row>
    <row r="46" spans="3:18" x14ac:dyDescent="0.25">
      <c r="K46" s="124" t="str">
        <f>I40</f>
        <v>Cube</v>
      </c>
      <c r="L46" s="125"/>
      <c r="N46" s="124" t="str">
        <f>I40</f>
        <v>Cube</v>
      </c>
      <c r="O46" s="125"/>
      <c r="Q46" s="124" t="str">
        <f>I40</f>
        <v>Cube</v>
      </c>
      <c r="R46" s="125"/>
    </row>
    <row r="47" spans="3:18" x14ac:dyDescent="0.25">
      <c r="K47" s="123">
        <v>0</v>
      </c>
      <c r="L47" s="123">
        <v>3680</v>
      </c>
      <c r="N47" s="123">
        <v>0</v>
      </c>
      <c r="O47" s="123">
        <v>3480</v>
      </c>
      <c r="Q47" s="123">
        <v>0</v>
      </c>
      <c r="R47" s="123">
        <v>1800</v>
      </c>
    </row>
    <row r="48" spans="3:18" x14ac:dyDescent="0.25">
      <c r="K48" s="123">
        <v>2501</v>
      </c>
      <c r="L48" s="123">
        <v>4160</v>
      </c>
      <c r="N48" s="123">
        <v>2126</v>
      </c>
      <c r="O48" s="123">
        <v>3960</v>
      </c>
      <c r="Q48" s="123">
        <v>2501</v>
      </c>
      <c r="R48" s="123">
        <v>2050</v>
      </c>
    </row>
    <row r="50" spans="3:15" x14ac:dyDescent="0.25">
      <c r="C50" s="119" t="s">
        <v>54</v>
      </c>
    </row>
    <row r="52" spans="3:15" x14ac:dyDescent="0.25">
      <c r="C52" s="120">
        <f>Translation!F38</f>
        <v>0</v>
      </c>
      <c r="E52" s="121" t="s">
        <v>470</v>
      </c>
      <c r="F52" s="122"/>
      <c r="I52" s="120">
        <f>Translation!F43</f>
        <v>0</v>
      </c>
      <c r="K52" s="121" t="s">
        <v>471</v>
      </c>
      <c r="L52" s="122"/>
      <c r="N52" s="121" t="s">
        <v>472</v>
      </c>
      <c r="O52" s="122"/>
    </row>
    <row r="53" spans="3:15" x14ac:dyDescent="0.25">
      <c r="C53" s="123"/>
      <c r="E53" s="123"/>
      <c r="F53" s="123"/>
      <c r="I53" s="123"/>
    </row>
    <row r="54" spans="3:15" x14ac:dyDescent="0.25">
      <c r="C54" s="123">
        <f>Translation!F39</f>
        <v>0</v>
      </c>
      <c r="E54" s="123">
        <v>0</v>
      </c>
      <c r="F54" s="123">
        <f>2575+120</f>
        <v>2695</v>
      </c>
      <c r="I54" s="123" t="s">
        <v>477</v>
      </c>
      <c r="K54" s="124" t="str">
        <f>I54</f>
        <v>D600</v>
      </c>
      <c r="L54" s="125"/>
      <c r="N54" s="124" t="str">
        <f>I54</f>
        <v>D600</v>
      </c>
      <c r="O54" s="125"/>
    </row>
    <row r="55" spans="3:15" x14ac:dyDescent="0.25">
      <c r="C55" s="123">
        <f>Translation!F40</f>
        <v>0</v>
      </c>
      <c r="E55" s="123">
        <v>2001</v>
      </c>
      <c r="F55" s="123">
        <f>2700+120</f>
        <v>2820</v>
      </c>
      <c r="I55" s="123" t="s">
        <v>478</v>
      </c>
      <c r="K55" s="123" t="str">
        <f>N55</f>
        <v>F390119</v>
      </c>
      <c r="L55" s="123">
        <f>O55+(360/2)</f>
        <v>2795</v>
      </c>
      <c r="N55" s="123" t="str">
        <f>I63</f>
        <v>F390119</v>
      </c>
      <c r="O55" s="123">
        <v>2615</v>
      </c>
    </row>
    <row r="56" spans="3:15" x14ac:dyDescent="0.25">
      <c r="E56" s="123">
        <v>2126</v>
      </c>
      <c r="F56" s="123">
        <f>2825+120</f>
        <v>2945</v>
      </c>
      <c r="K56" s="123" t="str">
        <f t="shared" ref="K56:K58" si="4">N56</f>
        <v>F390126</v>
      </c>
      <c r="L56" s="123">
        <f>O56+(360/2)</f>
        <v>3362</v>
      </c>
      <c r="N56" s="123" t="str">
        <f t="shared" ref="N56:N58" si="5">I64</f>
        <v>F390126</v>
      </c>
      <c r="O56" s="123">
        <v>3182</v>
      </c>
    </row>
    <row r="57" spans="3:15" x14ac:dyDescent="0.25">
      <c r="C57" s="120" t="s">
        <v>391</v>
      </c>
      <c r="E57" s="123">
        <v>2251</v>
      </c>
      <c r="F57" s="123">
        <f>2950+120</f>
        <v>3070</v>
      </c>
      <c r="I57">
        <f>Translation!F42</f>
        <v>0</v>
      </c>
      <c r="K57" s="123" t="str">
        <f t="shared" si="4"/>
        <v>F390132</v>
      </c>
      <c r="L57" s="123">
        <f>O57+(360/2)</f>
        <v>3945</v>
      </c>
      <c r="N57" s="123" t="str">
        <f t="shared" si="5"/>
        <v>F390132</v>
      </c>
      <c r="O57" s="123">
        <v>3765</v>
      </c>
    </row>
    <row r="58" spans="3:15" x14ac:dyDescent="0.25">
      <c r="C58" s="123"/>
      <c r="E58" s="123">
        <v>2376</v>
      </c>
      <c r="F58" s="123">
        <f>3075+120</f>
        <v>3195</v>
      </c>
      <c r="I58">
        <f>IF(H58=Selections!C54,90,IF(H58=Selections!C55,125,"Error"))</f>
        <v>90</v>
      </c>
      <c r="K58" s="123" t="str">
        <f t="shared" si="4"/>
        <v>F390139</v>
      </c>
      <c r="L58" s="123">
        <f>O58+(360/2)</f>
        <v>4545</v>
      </c>
      <c r="N58" s="123" t="str">
        <f t="shared" si="5"/>
        <v>F390139</v>
      </c>
      <c r="O58" s="123">
        <v>4365</v>
      </c>
    </row>
    <row r="59" spans="3:15" x14ac:dyDescent="0.25">
      <c r="C59" s="123">
        <f>Translation!F46</f>
        <v>0</v>
      </c>
      <c r="E59" s="123">
        <v>2501</v>
      </c>
      <c r="F59" s="123">
        <f>3325+120</f>
        <v>3445</v>
      </c>
      <c r="I59">
        <f>IF(H59=Selections!C59,0,IF(H59=Selections!C60,35,"Error"))</f>
        <v>0</v>
      </c>
    </row>
    <row r="60" spans="3:15" x14ac:dyDescent="0.25">
      <c r="C60" s="123">
        <f>Translation!F47</f>
        <v>0</v>
      </c>
      <c r="E60" s="123">
        <v>2751</v>
      </c>
      <c r="F60" s="123">
        <f>3575+120</f>
        <v>3695</v>
      </c>
      <c r="K60" s="124" t="str">
        <f>I55</f>
        <v>D1000</v>
      </c>
      <c r="L60" s="125"/>
      <c r="N60" s="124" t="str">
        <f>I55</f>
        <v>D1000</v>
      </c>
      <c r="O60" s="125"/>
    </row>
    <row r="61" spans="3:15" x14ac:dyDescent="0.25">
      <c r="I61" s="120">
        <f>Translation!F53</f>
        <v>0</v>
      </c>
      <c r="K61" s="123" t="str">
        <f>N61</f>
        <v>F390119</v>
      </c>
      <c r="L61" s="123">
        <f>O61+(360/2)</f>
        <v>2795</v>
      </c>
      <c r="N61" s="123" t="str">
        <f>I63</f>
        <v>F390119</v>
      </c>
      <c r="O61" s="123">
        <v>2615</v>
      </c>
    </row>
    <row r="62" spans="3:15" x14ac:dyDescent="0.25">
      <c r="I62" s="126" t="s">
        <v>479</v>
      </c>
      <c r="K62" s="123" t="str">
        <f t="shared" ref="K62:K64" si="6">N62</f>
        <v>F390126</v>
      </c>
      <c r="L62" s="123">
        <f>O62+(360/2)</f>
        <v>3362</v>
      </c>
      <c r="N62" s="123" t="str">
        <f t="shared" ref="N62:N64" si="7">I64</f>
        <v>F390126</v>
      </c>
      <c r="O62" s="123">
        <v>3182</v>
      </c>
    </row>
    <row r="63" spans="3:15" x14ac:dyDescent="0.25">
      <c r="H63" s="123">
        <v>0</v>
      </c>
      <c r="I63" s="123" t="s">
        <v>480</v>
      </c>
      <c r="K63" s="123" t="str">
        <f t="shared" si="6"/>
        <v>F390132</v>
      </c>
      <c r="L63" s="123">
        <f>O63+(360/2)</f>
        <v>3945</v>
      </c>
      <c r="N63" s="123" t="str">
        <f t="shared" si="7"/>
        <v>F390132</v>
      </c>
      <c r="O63" s="123">
        <v>3765</v>
      </c>
    </row>
    <row r="64" spans="3:15" x14ac:dyDescent="0.25">
      <c r="H64" s="123">
        <v>2001</v>
      </c>
      <c r="I64" s="123" t="s">
        <v>481</v>
      </c>
      <c r="K64" s="123" t="str">
        <f t="shared" si="6"/>
        <v>F390139</v>
      </c>
      <c r="L64" s="123">
        <f>O64+(360/2)</f>
        <v>4545</v>
      </c>
      <c r="N64" s="123" t="str">
        <f t="shared" si="7"/>
        <v>F390139</v>
      </c>
      <c r="O64" s="123">
        <v>4365</v>
      </c>
    </row>
    <row r="65" spans="3:20" x14ac:dyDescent="0.25">
      <c r="H65" s="123">
        <v>2401</v>
      </c>
      <c r="I65" s="123" t="s">
        <v>482</v>
      </c>
    </row>
    <row r="66" spans="3:20" x14ac:dyDescent="0.25">
      <c r="H66" s="123">
        <v>3001</v>
      </c>
      <c r="I66" s="123" t="s">
        <v>483</v>
      </c>
    </row>
    <row r="68" spans="3:20" x14ac:dyDescent="0.25">
      <c r="C68" s="119" t="s">
        <v>484</v>
      </c>
    </row>
    <row r="70" spans="3:20" x14ac:dyDescent="0.25">
      <c r="C70" s="120">
        <f>Translation!G38</f>
        <v>0</v>
      </c>
      <c r="I70" s="120">
        <f>Translation!G43</f>
        <v>0</v>
      </c>
      <c r="K70" s="121" t="s">
        <v>471</v>
      </c>
      <c r="L70" s="122"/>
      <c r="N70" s="121" t="s">
        <v>472</v>
      </c>
      <c r="O70" s="122"/>
      <c r="Q70" s="121" t="s">
        <v>473</v>
      </c>
      <c r="R70" s="122"/>
      <c r="T70" s="120">
        <f>Translation!G48</f>
        <v>0</v>
      </c>
    </row>
    <row r="71" spans="3:20" x14ac:dyDescent="0.25">
      <c r="C71" s="123"/>
      <c r="I71" s="123"/>
      <c r="T71" s="123"/>
    </row>
    <row r="72" spans="3:20" x14ac:dyDescent="0.25">
      <c r="C72" s="123">
        <f>Translation!G39</f>
        <v>0</v>
      </c>
      <c r="I72" s="123" t="s">
        <v>22</v>
      </c>
      <c r="K72" s="124" t="str">
        <f>I72</f>
        <v>Black</v>
      </c>
      <c r="L72" s="125"/>
      <c r="N72" s="124" t="str">
        <f>I72</f>
        <v>Black</v>
      </c>
      <c r="O72" s="125"/>
      <c r="Q72" s="124" t="str">
        <f>I72</f>
        <v>Black</v>
      </c>
      <c r="R72" s="125"/>
      <c r="T72" s="123" t="s">
        <v>485</v>
      </c>
    </row>
    <row r="73" spans="3:20" x14ac:dyDescent="0.25">
      <c r="C73" s="123">
        <f>Translation!G40</f>
        <v>0</v>
      </c>
      <c r="I73" s="123" t="s">
        <v>23</v>
      </c>
      <c r="K73" s="123">
        <v>0</v>
      </c>
      <c r="L73" s="123">
        <v>3540</v>
      </c>
      <c r="N73" s="123">
        <v>0</v>
      </c>
      <c r="O73" s="123">
        <v>3265</v>
      </c>
      <c r="Q73" s="123">
        <v>0</v>
      </c>
      <c r="R73" s="123">
        <v>1400</v>
      </c>
      <c r="T73" s="123" t="s">
        <v>486</v>
      </c>
    </row>
    <row r="74" spans="3:20" x14ac:dyDescent="0.25">
      <c r="I74" s="123" t="s">
        <v>24</v>
      </c>
      <c r="K74" s="123">
        <v>2376</v>
      </c>
      <c r="L74" s="123">
        <v>4240</v>
      </c>
      <c r="N74" s="123">
        <v>2376</v>
      </c>
      <c r="O74" s="123">
        <v>3975</v>
      </c>
      <c r="Q74" s="123">
        <v>3001</v>
      </c>
      <c r="R74" s="123"/>
    </row>
    <row r="76" spans="3:20" x14ac:dyDescent="0.25">
      <c r="K76" s="124" t="str">
        <f>I73</f>
        <v>RUN 600</v>
      </c>
      <c r="L76" s="125"/>
      <c r="N76" s="124" t="str">
        <f>I73</f>
        <v>RUN 600</v>
      </c>
      <c r="O76" s="125"/>
      <c r="Q76" s="124" t="str">
        <f>I73</f>
        <v>RUN 600</v>
      </c>
      <c r="R76" s="125"/>
    </row>
    <row r="77" spans="3:20" x14ac:dyDescent="0.25">
      <c r="K77" s="123">
        <v>0</v>
      </c>
      <c r="L77" s="123">
        <v>3100</v>
      </c>
      <c r="N77" s="123">
        <v>0</v>
      </c>
      <c r="O77" s="123">
        <v>2950</v>
      </c>
      <c r="Q77" s="123">
        <v>0</v>
      </c>
      <c r="R77" s="123">
        <v>1400</v>
      </c>
    </row>
    <row r="78" spans="3:20" x14ac:dyDescent="0.25">
      <c r="K78" s="123">
        <v>2126</v>
      </c>
      <c r="L78" s="123">
        <v>4240</v>
      </c>
      <c r="N78" s="123">
        <v>2126</v>
      </c>
      <c r="O78" s="123">
        <v>4060</v>
      </c>
      <c r="Q78" s="123">
        <v>3001</v>
      </c>
      <c r="R78" s="123">
        <v>0</v>
      </c>
    </row>
    <row r="80" spans="3:20" x14ac:dyDescent="0.25">
      <c r="K80" s="124" t="str">
        <f>I74</f>
        <v>Cube</v>
      </c>
      <c r="L80" s="125"/>
      <c r="N80" s="124" t="str">
        <f>I74</f>
        <v>Cube</v>
      </c>
      <c r="O80" s="125"/>
      <c r="Q80" s="124" t="str">
        <f>I74</f>
        <v>Cube</v>
      </c>
      <c r="R80" s="125"/>
    </row>
    <row r="81" spans="3:27" x14ac:dyDescent="0.25">
      <c r="K81" s="123">
        <v>0</v>
      </c>
      <c r="L81" s="123">
        <v>3680</v>
      </c>
      <c r="N81" s="123">
        <v>0</v>
      </c>
      <c r="O81" s="123">
        <v>3480</v>
      </c>
      <c r="Q81" s="123">
        <v>0</v>
      </c>
      <c r="R81" s="123">
        <v>1800</v>
      </c>
    </row>
    <row r="82" spans="3:27" x14ac:dyDescent="0.25">
      <c r="K82" s="123">
        <v>2501</v>
      </c>
      <c r="L82" s="123">
        <v>4160</v>
      </c>
      <c r="N82" s="123">
        <v>2126</v>
      </c>
      <c r="O82" s="123">
        <v>3960</v>
      </c>
      <c r="Q82" s="123">
        <v>2501</v>
      </c>
      <c r="R82" s="123">
        <v>2050</v>
      </c>
    </row>
    <row r="84" spans="3:27" x14ac:dyDescent="0.25">
      <c r="C84" s="119" t="s">
        <v>487</v>
      </c>
    </row>
    <row r="86" spans="3:27" ht="15.75" thickBot="1" x14ac:dyDescent="0.3">
      <c r="C86" s="120">
        <f>Translation!H38</f>
        <v>0</v>
      </c>
      <c r="I86" s="120">
        <f>Translation!H43</f>
        <v>0</v>
      </c>
      <c r="K86" s="121" t="s">
        <v>471</v>
      </c>
      <c r="L86" s="122"/>
      <c r="N86" s="121" t="s">
        <v>472</v>
      </c>
      <c r="O86" s="122"/>
      <c r="Q86" s="120">
        <f>Translation!H48</f>
        <v>0</v>
      </c>
    </row>
    <row r="87" spans="3:27" x14ac:dyDescent="0.25">
      <c r="C87" s="123"/>
      <c r="I87" s="123"/>
      <c r="Q87" s="123"/>
      <c r="V87" s="2"/>
      <c r="W87" s="3"/>
      <c r="X87" s="3"/>
      <c r="Y87" s="3"/>
      <c r="Z87" s="3"/>
      <c r="AA87" s="4"/>
    </row>
    <row r="88" spans="3:27" x14ac:dyDescent="0.25">
      <c r="C88" s="123">
        <f>Translation!H39</f>
        <v>0</v>
      </c>
      <c r="I88" s="123" t="s">
        <v>477</v>
      </c>
      <c r="K88" s="124" t="str">
        <f>I88</f>
        <v>D600</v>
      </c>
      <c r="L88" s="125"/>
      <c r="N88" s="124" t="str">
        <f>I88</f>
        <v>D600</v>
      </c>
      <c r="O88" s="125"/>
      <c r="Q88" s="123" t="s">
        <v>485</v>
      </c>
      <c r="V88" s="16"/>
      <c r="AA88" s="17"/>
    </row>
    <row r="89" spans="3:27" x14ac:dyDescent="0.25">
      <c r="C89" s="123">
        <f>Translation!H40</f>
        <v>0</v>
      </c>
      <c r="I89" s="123" t="s">
        <v>478</v>
      </c>
      <c r="K89" s="123" t="str">
        <f>N89</f>
        <v>F390119</v>
      </c>
      <c r="L89" s="123">
        <f>O89+(360/2)</f>
        <v>2795</v>
      </c>
      <c r="N89" s="123" t="str">
        <f>I96</f>
        <v>F390119</v>
      </c>
      <c r="O89" s="123">
        <v>2615</v>
      </c>
      <c r="Q89" s="123" t="s">
        <v>486</v>
      </c>
      <c r="V89" s="16"/>
      <c r="AA89" s="17"/>
    </row>
    <row r="90" spans="3:27" x14ac:dyDescent="0.25">
      <c r="K90" s="123" t="str">
        <f t="shared" ref="K90:K92" si="8">N90</f>
        <v>F390126</v>
      </c>
      <c r="L90" s="123">
        <f>O90+(360/2)</f>
        <v>3362</v>
      </c>
      <c r="N90" s="123" t="str">
        <f t="shared" ref="N90:N92" si="9">I97</f>
        <v>F390126</v>
      </c>
      <c r="O90" s="123">
        <v>3182</v>
      </c>
      <c r="V90" s="16"/>
      <c r="AA90" s="17"/>
    </row>
    <row r="91" spans="3:27" x14ac:dyDescent="0.25">
      <c r="K91" s="123" t="str">
        <f t="shared" si="8"/>
        <v>F390132</v>
      </c>
      <c r="L91" s="123">
        <f>O91+(360/2)</f>
        <v>3945</v>
      </c>
      <c r="N91" s="123" t="str">
        <f t="shared" si="9"/>
        <v>F390132</v>
      </c>
      <c r="O91" s="123">
        <v>3765</v>
      </c>
      <c r="V91" s="16"/>
      <c r="AA91" s="17"/>
    </row>
    <row r="92" spans="3:27" ht="15.75" thickBot="1" x14ac:dyDescent="0.3">
      <c r="K92" s="123" t="str">
        <f t="shared" si="8"/>
        <v>F390139</v>
      </c>
      <c r="L92" s="123">
        <f>O92+(360/2)</f>
        <v>4545</v>
      </c>
      <c r="N92" s="123" t="str">
        <f t="shared" si="9"/>
        <v>F390139</v>
      </c>
      <c r="O92" s="123">
        <v>4365</v>
      </c>
      <c r="V92" s="56"/>
      <c r="W92" s="57"/>
      <c r="X92" s="57"/>
      <c r="Y92" s="57"/>
      <c r="Z92" s="57"/>
      <c r="AA92" s="58"/>
    </row>
    <row r="94" spans="3:27" x14ac:dyDescent="0.25">
      <c r="I94" s="120">
        <f>Translation!F80</f>
        <v>0</v>
      </c>
      <c r="K94" s="124" t="str">
        <f>I89</f>
        <v>D1000</v>
      </c>
      <c r="L94" s="125"/>
      <c r="N94" s="124" t="str">
        <f>I89</f>
        <v>D1000</v>
      </c>
      <c r="O94" s="125"/>
    </row>
    <row r="95" spans="3:27" x14ac:dyDescent="0.25">
      <c r="I95" s="126" t="s">
        <v>479</v>
      </c>
      <c r="K95" s="123" t="str">
        <f>N95</f>
        <v>F390119</v>
      </c>
      <c r="L95" s="123">
        <f>O95+(360/2)</f>
        <v>2795</v>
      </c>
      <c r="N95" s="123" t="str">
        <f>I96</f>
        <v>F390119</v>
      </c>
      <c r="O95" s="123">
        <v>2615</v>
      </c>
    </row>
    <row r="96" spans="3:27" x14ac:dyDescent="0.25">
      <c r="H96" s="123">
        <v>0</v>
      </c>
      <c r="I96" s="123" t="s">
        <v>480</v>
      </c>
      <c r="K96" s="123" t="str">
        <f t="shared" ref="K96:K98" si="10">N96</f>
        <v>F390126</v>
      </c>
      <c r="L96" s="123">
        <f>O96+(360/2)</f>
        <v>3362</v>
      </c>
      <c r="N96" s="123" t="str">
        <f t="shared" ref="N96:N98" si="11">I97</f>
        <v>F390126</v>
      </c>
      <c r="O96" s="123">
        <v>3182</v>
      </c>
    </row>
    <row r="97" spans="8:15" x14ac:dyDescent="0.25">
      <c r="H97" s="123">
        <v>2001</v>
      </c>
      <c r="I97" s="123" t="s">
        <v>481</v>
      </c>
      <c r="K97" s="123" t="str">
        <f t="shared" si="10"/>
        <v>F390132</v>
      </c>
      <c r="L97" s="123">
        <f>O97+(360/2)</f>
        <v>3945</v>
      </c>
      <c r="N97" s="123" t="str">
        <f t="shared" si="11"/>
        <v>F390132</v>
      </c>
      <c r="O97" s="123">
        <v>3765</v>
      </c>
    </row>
    <row r="98" spans="8:15" x14ac:dyDescent="0.25">
      <c r="H98" s="123">
        <v>2401</v>
      </c>
      <c r="I98" s="123" t="s">
        <v>482</v>
      </c>
      <c r="K98" s="123" t="str">
        <f t="shared" si="10"/>
        <v>F390139</v>
      </c>
      <c r="L98" s="123">
        <f>O98+(360/2)</f>
        <v>4545</v>
      </c>
      <c r="N98" s="123" t="str">
        <f t="shared" si="11"/>
        <v>F390139</v>
      </c>
      <c r="O98" s="123">
        <v>4365</v>
      </c>
    </row>
    <row r="99" spans="8:15" x14ac:dyDescent="0.25">
      <c r="H99" s="123">
        <v>3001</v>
      </c>
      <c r="I99" s="123" t="s">
        <v>483</v>
      </c>
    </row>
  </sheetData>
  <sheetProtection algorithmName="SHA-512" hashValue="CsYKmVs5hPoHccRd5nNWg93qt4cXCrydUqrO3yLRSnq6+Fte0uANhED2mYVWc+fbnt2CjL9b5acyS9TtO+Za8Q==" saltValue="br2uGNOJNMVtwnUTOXVvsQ==" spinCount="100000" sheet="1" objects="1" scenarios="1" selectLockedCells="1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EXT</vt:lpstr>
      <vt:lpstr>Translation</vt:lpstr>
      <vt:lpstr>Selections</vt:lpstr>
      <vt:lpstr>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Horacek</dc:creator>
  <cp:lastModifiedBy>Tomas Horacek</cp:lastModifiedBy>
  <dcterms:created xsi:type="dcterms:W3CDTF">2023-10-11T05:14:24Z</dcterms:created>
  <dcterms:modified xsi:type="dcterms:W3CDTF">2023-10-11T05:14:25Z</dcterms:modified>
</cp:coreProperties>
</file>