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general!$A$1:$AB$63</definedName>
  </definedNames>
  <calcPr calcId="145621"/>
</workbook>
</file>

<file path=xl/calcChain.xml><?xml version="1.0" encoding="utf-8"?>
<calcChain xmlns="http://schemas.openxmlformats.org/spreadsheetml/2006/main">
  <c r="F29" i="3" l="1"/>
  <c r="B18" i="3"/>
  <c r="F29" i="2"/>
  <c r="B18" i="2"/>
  <c r="P55" i="1"/>
  <c r="P54" i="1"/>
  <c r="P53" i="1"/>
  <c r="F33" i="1"/>
  <c r="S26" i="1"/>
  <c r="AG24" i="1"/>
  <c r="C24" i="1"/>
  <c r="C22" i="1"/>
  <c r="AG18" i="1"/>
  <c r="I16" i="1"/>
  <c r="B7" i="3" s="1"/>
  <c r="AG13" i="1"/>
  <c r="S13" i="1"/>
  <c r="AG11" i="1"/>
  <c r="AG10" i="1"/>
  <c r="V60" i="1" s="1"/>
  <c r="AG8" i="1"/>
  <c r="AG6" i="1"/>
  <c r="L4" i="1"/>
  <c r="AG3" i="1"/>
  <c r="H3" i="1" s="1"/>
  <c r="AG2" i="1"/>
  <c r="AE1" i="1"/>
  <c r="AG94" i="1" s="1"/>
  <c r="AG7" i="1" l="1"/>
  <c r="AG31" i="1"/>
  <c r="AG51" i="1"/>
  <c r="AG55" i="1"/>
  <c r="AG61" i="1"/>
  <c r="AG66" i="1"/>
  <c r="AG76" i="1"/>
  <c r="AG84" i="1"/>
  <c r="AG95" i="1"/>
  <c r="AG25" i="1"/>
  <c r="AG32" i="1"/>
  <c r="AG41" i="1"/>
  <c r="AG47" i="1"/>
  <c r="AG58" i="1"/>
  <c r="AG67" i="1"/>
  <c r="AG77" i="1"/>
  <c r="AG85" i="1"/>
  <c r="AG97" i="1"/>
  <c r="AG5" i="1"/>
  <c r="AG14" i="1"/>
  <c r="AG22" i="1"/>
  <c r="AG37" i="1"/>
  <c r="AG68" i="1"/>
  <c r="AG78" i="1"/>
  <c r="AG86" i="1"/>
  <c r="N59" i="1" s="1"/>
  <c r="C12" i="1" s="1"/>
  <c r="AG98" i="1"/>
  <c r="E42" i="3" s="1"/>
  <c r="AG26" i="1"/>
  <c r="AG38" i="1"/>
  <c r="AG44" i="1"/>
  <c r="AG56" i="1"/>
  <c r="AG69" i="1"/>
  <c r="AG79" i="1"/>
  <c r="AG88" i="1"/>
  <c r="AG99" i="1"/>
  <c r="E42" i="2" s="1"/>
  <c r="AG23" i="1"/>
  <c r="AG39" i="1"/>
  <c r="AG59" i="1"/>
  <c r="C55" i="1" s="1"/>
  <c r="AG62" i="1"/>
  <c r="AG70" i="1"/>
  <c r="AG80" i="1"/>
  <c r="AG90" i="1"/>
  <c r="AG17" i="1"/>
  <c r="AG27" i="1"/>
  <c r="AG45" i="1"/>
  <c r="AG52" i="1"/>
  <c r="B49" i="1" s="1"/>
  <c r="AG57" i="1"/>
  <c r="AG63" i="1"/>
  <c r="AG71" i="1"/>
  <c r="AG81" i="1"/>
  <c r="AG92" i="1"/>
  <c r="B7" i="2"/>
  <c r="AG28" i="1"/>
  <c r="AG33" i="1"/>
  <c r="AG40" i="1"/>
  <c r="AG46" i="1"/>
  <c r="AG50" i="1"/>
  <c r="AG64" i="1"/>
  <c r="C60" i="1" s="1"/>
  <c r="AG74" i="1"/>
  <c r="AG82" i="1"/>
  <c r="AG93" i="1"/>
  <c r="N7" i="1" s="1"/>
  <c r="AG4" i="1"/>
  <c r="H5" i="1" s="1"/>
  <c r="AG12" i="1"/>
  <c r="AG19" i="1"/>
  <c r="AG34" i="1"/>
  <c r="AG60" i="1"/>
  <c r="C56" i="1" s="1"/>
  <c r="AG65" i="1"/>
  <c r="G52" i="1" s="1"/>
  <c r="AG75" i="1"/>
  <c r="AG83" i="1"/>
  <c r="B16" i="1" l="1"/>
  <c r="X41" i="1"/>
  <c r="I25" i="1"/>
  <c r="C59" i="1"/>
  <c r="M52" i="1"/>
  <c r="G58" i="1"/>
  <c r="H56" i="1"/>
  <c r="G55" i="1"/>
  <c r="Z62" i="1"/>
  <c r="X5" i="1"/>
  <c r="X33" i="1"/>
  <c r="X6" i="1"/>
  <c r="C53" i="1"/>
  <c r="C58" i="1"/>
  <c r="C52" i="1"/>
  <c r="M35" i="1"/>
  <c r="C54" i="1"/>
  <c r="V56" i="1"/>
  <c r="R50" i="1"/>
  <c r="I20" i="1"/>
  <c r="R47" i="1"/>
  <c r="I27" i="1"/>
  <c r="H53" i="1"/>
  <c r="X4" i="1"/>
  <c r="I23" i="1"/>
  <c r="X7" i="1"/>
  <c r="C57" i="1"/>
  <c r="B45" i="1"/>
  <c r="T56" i="1"/>
  <c r="V62" i="1"/>
  <c r="R54" i="1"/>
  <c r="R49" i="1"/>
  <c r="R53" i="1"/>
  <c r="E8" i="1"/>
  <c r="R43" i="1"/>
  <c r="B51" i="1"/>
  <c r="S8" i="1"/>
  <c r="R56" i="1"/>
  <c r="H7" i="1"/>
  <c r="X25" i="1"/>
  <c r="C42" i="3"/>
  <c r="C42" i="2"/>
  <c r="R52" i="1"/>
  <c r="B48" i="1"/>
  <c r="X29" i="1"/>
  <c r="V58" i="1"/>
  <c r="C6" i="3"/>
  <c r="C6" i="2"/>
  <c r="AA62" i="1"/>
  <c r="U2" i="1"/>
  <c r="R41" i="1"/>
  <c r="C33" i="1"/>
  <c r="B47" i="1"/>
  <c r="M56" i="1"/>
  <c r="AB56" i="1"/>
  <c r="AA56" i="1"/>
  <c r="Z56" i="1"/>
  <c r="X56" i="1"/>
  <c r="E35" i="1"/>
  <c r="H33" i="1"/>
  <c r="C48" i="3" l="1"/>
  <c r="C48" i="2"/>
  <c r="C44" i="3"/>
  <c r="C44" i="2"/>
  <c r="C46" i="3"/>
  <c r="C46" i="2"/>
  <c r="F40" i="1"/>
  <c r="C40" i="3"/>
  <c r="C40" i="2"/>
</calcChain>
</file>

<file path=xl/sharedStrings.xml><?xml version="1.0" encoding="utf-8"?>
<sst xmlns="http://schemas.openxmlformats.org/spreadsheetml/2006/main" count="753" uniqueCount="685">
  <si>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</si>
  <si>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</si>
  <si>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</si>
  <si>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</si>
  <si>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</si>
  <si>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</si>
  <si>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</si>
  <si>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</si>
  <si>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</si>
  <si>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</si>
  <si>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</si>
  <si>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</si>
  <si>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</si>
  <si>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</si>
  <si>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</si>
  <si>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</si>
  <si>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</si>
  <si>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</si>
  <si>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</si>
  <si>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</si>
  <si>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</si>
  <si>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</si>
  <si>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</si>
  <si>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</si>
  <si>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otvoru: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</si>
  <si>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</si>
  <si>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</si>
  <si>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</si>
  <si>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</si>
  <si>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</si>
  <si>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</si>
  <si>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</si>
  <si>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</si>
  <si>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 xml:space="preserve">Výška otvoru: 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</si>
  <si>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</si>
  <si>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</si>
  <si>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</si>
  <si>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</si>
  <si>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</si>
  <si>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</si>
  <si>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</si>
  <si>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</si>
  <si>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</si>
  <si>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</si>
  <si>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</si>
  <si>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</si>
  <si>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</si>
  <si>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</si>
  <si>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</si>
  <si>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</si>
  <si>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</si>
  <si>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</si>
  <si>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</si>
  <si>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</si>
  <si>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</si>
  <si>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</si>
  <si>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</si>
  <si>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</si>
  <si>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</si>
  <si>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</si>
  <si>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</si>
  <si>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</si>
  <si>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</si>
  <si>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</si>
  <si>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</si>
  <si>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</si>
  <si>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</si>
  <si>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</si>
  <si>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r>
      <t>Max. W x H 5000 x 5500 max 25 m</t>
    </r>
    <r>
      <rPr>
        <vertAlign val="superscript"/>
        <sz val="11"/>
        <color indexed="8"/>
        <rFont val="Calibri"/>
        <family val="2"/>
        <charset val="238"/>
      </rPr>
      <t>2</t>
    </r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</si>
  <si>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</si>
  <si>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</si>
  <si>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</si>
  <si>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</si>
  <si>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</si>
  <si>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</si>
  <si>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</si>
  <si>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</si>
  <si>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</si>
  <si>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</si>
  <si>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</si>
  <si>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</si>
  <si>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 min. 600</t>
  </si>
  <si>
    <t>VERTIKÁLNÍ VEDENÍ S PŘEDMONT. HŘÍDELÍ  (VL-T)</t>
  </si>
  <si>
    <t>PRE-ASSEMBLED VERTICAL LIFT SYSTEM (VL-T)</t>
  </si>
  <si>
    <t>VERTIKALFÜHRUNG MIT VORMONTIERTER WELLE (VL-T)</t>
  </si>
  <si>
    <t>PRZYGOTOWANIE_KONSTRUKCYJNE Zarządzanie budynkiem z pre pionowy wał (VL-T)</t>
  </si>
  <si>
    <t>LEVEE VERTICALE (VL-T)</t>
  </si>
  <si>
    <t>VERTICAAL PLAFOND SYSTEEM (VL-T)</t>
  </si>
  <si>
    <t>Vertikaaltõste (VL-T)</t>
  </si>
  <si>
    <t>SUORANOSTO (VL-T)</t>
  </si>
  <si>
    <t>ВЕРТИКАЛЬНЫЙ ПОДЪЕМ С ПРЕДСОБРАННЫМ ВАЛОМ (VL-T)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</si>
  <si>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</si>
  <si>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</si>
  <si>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</si>
  <si>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</si>
  <si>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</si>
  <si>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</si>
  <si>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</si>
  <si>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</si>
  <si>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</si>
  <si>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PANEL 40/80mm</t>
  </si>
  <si>
    <t>SECTION THICKNESS 40/80 mm</t>
  </si>
  <si>
    <t>Paneel 40/80 mm</t>
  </si>
  <si>
    <t>Panel 40/80 mm</t>
  </si>
  <si>
    <t>40/80 mm PANNEAU</t>
  </si>
  <si>
    <t>PANEEL 40/80 mm</t>
  </si>
  <si>
    <t>Lamelli 40/80mm</t>
  </si>
  <si>
    <t xml:space="preserve">ТОЛЩИНА СЕКЦИИ 40/80мм </t>
  </si>
  <si>
    <t>Max. W x H 5000 x 5500 max 25 m2</t>
  </si>
  <si>
    <t>макс. ШхВ (WxH) 5000 x 5500 max 25 m2</t>
  </si>
  <si>
    <t>Vrata ovládaná motorem</t>
  </si>
  <si>
    <t>Door operated by motor</t>
  </si>
  <si>
    <t>Tore mit Antrieb</t>
  </si>
  <si>
    <t>Bramy z napędem</t>
  </si>
  <si>
    <t>Motorisée des portes</t>
  </si>
  <si>
    <t>elektrisch bediende deuren</t>
  </si>
  <si>
    <t>Tagasi hoidja mootori</t>
  </si>
  <si>
    <t>Return ohjaus moottori</t>
  </si>
  <si>
    <t>Возврат управления двигателем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</si>
  <si>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</si>
  <si>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</si>
  <si>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</si>
  <si>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</si>
  <si>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</si>
  <si>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</si>
  <si>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</si>
  <si>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</si>
  <si>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</si>
  <si>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</si>
  <si>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</si>
  <si>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</si>
  <si>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</si>
  <si>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</si>
  <si>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</si>
  <si>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</si>
  <si>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</si>
  <si>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</si>
  <si>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</si>
  <si>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</si>
  <si>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</si>
  <si>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</si>
  <si>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</si>
  <si>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</si>
  <si>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</si>
  <si>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</si>
  <si>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</si>
  <si>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</si>
  <si>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</si>
  <si>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</si>
  <si>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</si>
  <si>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</si>
  <si>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</si>
  <si>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</si>
  <si>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</si>
  <si>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</si>
  <si>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</si>
  <si>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</si>
  <si>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</si>
  <si>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</si>
  <si>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</si>
  <si>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</si>
  <si>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</si>
  <si>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</si>
  <si>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</si>
  <si>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</si>
  <si>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</si>
  <si>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</si>
  <si>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</si>
  <si>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</si>
  <si>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</si>
  <si>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</si>
  <si>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</si>
  <si>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</si>
  <si>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</si>
  <si>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</si>
  <si>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</si>
  <si>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</si>
  <si>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</si>
  <si>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</si>
  <si>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</si>
  <si>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</si>
  <si>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</si>
  <si>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</si>
  <si>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</si>
  <si>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</si>
  <si>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</si>
  <si>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</si>
  <si>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</si>
  <si>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</si>
  <si>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</si>
  <si>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</si>
  <si>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</si>
  <si>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</si>
  <si>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</si>
  <si>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</si>
  <si>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</si>
  <si>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</si>
  <si>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</si>
  <si>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</si>
  <si>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</si>
  <si>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H=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</si>
  <si>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</si>
  <si>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</si>
  <si>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</si>
  <si>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</si>
  <si>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</si>
  <si>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</si>
  <si>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</si>
  <si>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</si>
  <si>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</si>
  <si>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</si>
  <si>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</si>
  <si>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</si>
  <si>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</si>
  <si>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</si>
  <si>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</si>
  <si>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</si>
  <si>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</si>
  <si>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</si>
  <si>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</si>
  <si>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</si>
  <si>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</si>
  <si>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</si>
  <si>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</si>
  <si>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</si>
  <si>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</si>
  <si>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</si>
  <si>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</si>
  <si>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</si>
  <si>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</si>
  <si>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</si>
  <si>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</si>
  <si>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</si>
  <si>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</si>
  <si>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</si>
  <si>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</si>
  <si>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</si>
  <si>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</si>
  <si>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</si>
  <si>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</si>
  <si>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</si>
  <si>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</si>
  <si>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</si>
  <si>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</si>
  <si>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</si>
  <si>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</si>
  <si>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B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</si>
  <si>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</si>
  <si>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</si>
  <si>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</si>
  <si>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</si>
  <si>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</si>
  <si>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</si>
  <si>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</si>
  <si>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</si>
  <si>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</si>
  <si>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</si>
  <si>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</si>
  <si>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</si>
  <si>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</si>
  <si>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à l'extérieur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</si>
  <si>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</si>
  <si>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</si>
  <si>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</si>
  <si>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</si>
  <si>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</si>
  <si>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</si>
  <si>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</si>
  <si>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</si>
  <si>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</si>
  <si>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</si>
  <si>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</si>
  <si>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</si>
  <si>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</si>
  <si>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</si>
  <si>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</si>
  <si>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</si>
  <si>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</si>
  <si>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</si>
  <si>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</si>
  <si>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>pente du plancher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</si>
  <si>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</si>
  <si>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</si>
  <si>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</si>
  <si>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</si>
  <si>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</si>
  <si>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</si>
  <si>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</si>
  <si>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</si>
  <si>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</si>
  <si>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</si>
  <si>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</si>
  <si>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</si>
  <si>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</si>
  <si>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</si>
  <si>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</si>
  <si>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</si>
  <si>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</si>
  <si>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</si>
  <si>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</si>
  <si>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</si>
  <si>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</si>
  <si>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</si>
  <si>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</si>
  <si>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</si>
  <si>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</si>
  <si>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</si>
  <si>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</si>
  <si>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</si>
  <si>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</si>
  <si>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</si>
  <si>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</si>
  <si>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</si>
  <si>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</si>
  <si>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</si>
  <si>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</si>
  <si>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</si>
  <si>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</si>
  <si>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</si>
  <si>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</si>
  <si>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</si>
  <si>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</si>
  <si>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</si>
  <si>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</si>
  <si>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</si>
  <si>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</si>
  <si>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</si>
  <si>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</si>
  <si>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</si>
  <si>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</si>
  <si>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</si>
  <si>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</si>
  <si>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</si>
  <si>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</si>
  <si>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</si>
  <si>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</si>
  <si>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</si>
  <si>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</si>
  <si>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</si>
  <si>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</si>
  <si>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</si>
  <si>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</si>
  <si>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</si>
  <si>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</si>
  <si>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</si>
  <si>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</si>
  <si>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</si>
  <si>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</si>
  <si>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</si>
  <si>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</si>
  <si>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L/R</t>
  </si>
  <si>
    <t>min. 270</t>
  </si>
  <si>
    <t>F</t>
  </si>
  <si>
    <t>H + 420</t>
  </si>
  <si>
    <t xml:space="preserve">E = </t>
  </si>
  <si>
    <t>J</t>
  </si>
  <si>
    <t>H + 150</t>
  </si>
  <si>
    <t xml:space="preserve">F = </t>
  </si>
  <si>
    <t>E</t>
  </si>
  <si>
    <t>min. H + F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</si>
  <si>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</si>
  <si>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</si>
  <si>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</si>
  <si>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</si>
  <si>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</si>
  <si>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</si>
  <si>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</si>
  <si>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</si>
  <si>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</si>
  <si>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J = </t>
  </si>
  <si>
    <t>min. 420</t>
  </si>
  <si>
    <t>Šířka otvoru</t>
  </si>
  <si>
    <t>ширина проема</t>
  </si>
  <si>
    <t xml:space="preserve">L = </t>
  </si>
  <si>
    <t>A</t>
  </si>
  <si>
    <t>K. Luňák</t>
  </si>
  <si>
    <t>R. Kříž</t>
  </si>
  <si>
    <t>STP</t>
  </si>
  <si>
    <t>-</t>
  </si>
  <si>
    <t>A3</t>
  </si>
  <si>
    <t>Výška otvoru</t>
  </si>
  <si>
    <t>высота проема</t>
  </si>
  <si>
    <t xml:space="preserve">R = </t>
  </si>
  <si>
    <t>http://door-documents.com/en/indy-installation-drawing-vl-t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</si>
  <si>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</si>
  <si>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</si>
  <si>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</si>
  <si>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</si>
  <si>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</si>
  <si>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</si>
  <si>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</si>
  <si>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</si>
  <si>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</si>
  <si>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D = </t>
  </si>
  <si>
    <t>D</t>
  </si>
  <si>
    <t>min. 600</t>
  </si>
  <si>
    <t>Z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</si>
  <si>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</si>
  <si>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</si>
  <si>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</si>
  <si>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</si>
  <si>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</si>
  <si>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</si>
  <si>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</si>
  <si>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</si>
  <si>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</si>
  <si>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Q = 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</si>
  <si>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</si>
  <si>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</si>
  <si>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</si>
  <si>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</si>
  <si>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</si>
  <si>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</si>
  <si>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</si>
  <si>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</si>
  <si>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</si>
  <si>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</si>
  <si>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</si>
  <si>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</si>
  <si>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</si>
  <si>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</si>
  <si>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</si>
  <si>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</si>
  <si>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</si>
  <si>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</si>
  <si>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</si>
  <si>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</si>
  <si>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</si>
  <si>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</si>
  <si>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</si>
  <si>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</si>
  <si>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</si>
  <si>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</si>
  <si>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</si>
  <si>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C45-C1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</si>
  <si>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</si>
  <si>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</si>
  <si>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</si>
  <si>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</si>
  <si>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</si>
  <si>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</si>
  <si>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</si>
  <si>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</si>
  <si>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</si>
  <si>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Volný prostor nad vertikálním vedením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</si>
  <si>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</si>
  <si>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</si>
  <si>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</si>
  <si>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</si>
  <si>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</si>
  <si>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</si>
  <si>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</si>
  <si>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</si>
  <si>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</si>
  <si>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</si>
  <si>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</si>
  <si>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</si>
  <si>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</si>
  <si>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</si>
  <si>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</si>
  <si>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</si>
  <si>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</si>
  <si>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</si>
  <si>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</si>
  <si>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</si>
  <si>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</si>
  <si>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</si>
  <si>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</si>
  <si>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</si>
  <si>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</si>
  <si>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</si>
  <si>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</si>
  <si>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</si>
  <si>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</si>
  <si>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</si>
  <si>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</si>
  <si>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</si>
  <si>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</si>
  <si>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</si>
  <si>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</si>
  <si>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</si>
  <si>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</si>
  <si>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</si>
  <si>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</si>
  <si>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</si>
  <si>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</si>
  <si>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</si>
  <si>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</si>
  <si>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</si>
  <si>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</si>
  <si>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</si>
  <si>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</si>
  <si>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</si>
  <si>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</si>
  <si>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</si>
  <si>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</si>
  <si>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</si>
  <si>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</si>
  <si>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</si>
  <si>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</si>
  <si>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</si>
  <si>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</si>
  <si>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</si>
  <si>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</si>
  <si>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</si>
  <si>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</si>
  <si>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</si>
  <si>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</si>
  <si>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</si>
  <si>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</si>
  <si>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</si>
  <si>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</si>
  <si>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</si>
  <si>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</si>
  <si>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</si>
  <si>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</si>
  <si>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</si>
  <si>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</si>
  <si>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</si>
  <si>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</si>
  <si>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</si>
  <si>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</si>
  <si>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</si>
  <si>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</si>
  <si>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</si>
  <si>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</si>
  <si>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door -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</si>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</sst>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7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10"/>
      <name val="Calibri"/>
      <family val="2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/>
    <xf numFmtId="0" fontId="0" fillId="0" borderId="6" xfId="0" applyBorder="1"/>
    <xf numFmtId="0" fontId="0" fillId="3" borderId="0" xfId="0" applyFill="1" applyBorder="1"/>
    <xf numFmtId="0" fontId="0" fillId="0" borderId="0" xfId="0" applyFill="1" applyBorder="1"/>
    <xf numFmtId="0" fontId="5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3" borderId="0" xfId="0" applyFill="1"/>
    <xf numFmtId="0" fontId="0" fillId="0" borderId="0" xfId="0" applyFill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3" borderId="0" xfId="0" applyFont="1" applyFill="1"/>
    <xf numFmtId="0" fontId="0" fillId="4" borderId="0" xfId="0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7" xfId="0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2" fillId="3" borderId="0" xfId="1" applyFont="1" applyFill="1" applyBorder="1"/>
    <xf numFmtId="0" fontId="2" fillId="0" borderId="0" xfId="0" applyFont="1" applyFill="1" applyBorder="1"/>
    <xf numFmtId="0" fontId="6" fillId="0" borderId="0" xfId="0" applyFont="1" applyBorder="1"/>
    <xf numFmtId="0" fontId="0" fillId="0" borderId="8" xfId="0" applyFill="1" applyBorder="1" applyAlignment="1">
      <alignment horizontal="center"/>
    </xf>
    <xf numFmtId="0" fontId="9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9" xfId="0" applyFill="1" applyBorder="1" applyAlignment="1" applyProtection="1">
      <alignment horizontal="center"/>
    </xf>
    <xf numFmtId="0" fontId="0" fillId="3" borderId="10" xfId="0" applyFill="1" applyBorder="1"/>
    <xf numFmtId="0" fontId="11" fillId="0" borderId="0" xfId="0" applyFont="1"/>
    <xf numFmtId="0" fontId="0" fillId="0" borderId="10" xfId="0" applyBorder="1"/>
    <xf numFmtId="0" fontId="12" fillId="0" borderId="0" xfId="0" applyFont="1" applyBorder="1" applyAlignment="1">
      <alignment horizontal="center" textRotation="90" wrapText="1"/>
    </xf>
    <xf numFmtId="0" fontId="9" fillId="0" borderId="0" xfId="0" applyFont="1"/>
    <xf numFmtId="0" fontId="10" fillId="0" borderId="0" xfId="0" applyFont="1" applyBorder="1" applyAlignment="1">
      <alignment horizontal="right" textRotation="90"/>
    </xf>
    <xf numFmtId="0" fontId="13" fillId="0" borderId="0" xfId="0" applyFont="1" applyBorder="1" applyAlignment="1">
      <alignment textRotation="90" wrapText="1"/>
    </xf>
    <xf numFmtId="0" fontId="9" fillId="0" borderId="0" xfId="0" applyFont="1" applyBorder="1" applyAlignment="1">
      <alignment textRotation="90"/>
    </xf>
    <xf numFmtId="0" fontId="9" fillId="0" borderId="0" xfId="0" applyFont="1" applyBorder="1"/>
    <xf numFmtId="0" fontId="14" fillId="0" borderId="10" xfId="0" applyFont="1" applyBorder="1"/>
    <xf numFmtId="0" fontId="10" fillId="0" borderId="0" xfId="0" applyFont="1" applyBorder="1" applyAlignment="1">
      <alignment horizontal="left" textRotation="90"/>
    </xf>
    <xf numFmtId="0" fontId="9" fillId="0" borderId="0" xfId="0" applyFont="1" applyBorder="1" applyAlignment="1">
      <alignment horizontal="left" textRotation="90"/>
    </xf>
    <xf numFmtId="0" fontId="9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textRotation="90"/>
    </xf>
    <xf numFmtId="0" fontId="9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textRotation="90"/>
    </xf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/>
    </xf>
    <xf numFmtId="0" fontId="5" fillId="0" borderId="0" xfId="0" applyFont="1" applyBorder="1" applyAlignment="1"/>
    <xf numFmtId="0" fontId="18" fillId="0" borderId="0" xfId="0" applyFont="1"/>
    <xf numFmtId="0" fontId="10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10" xfId="0" applyFont="1" applyBorder="1"/>
    <xf numFmtId="0" fontId="9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5" borderId="12" xfId="0" applyFill="1" applyBorder="1"/>
    <xf numFmtId="0" fontId="0" fillId="5" borderId="1" xfId="0" applyFill="1" applyBorder="1"/>
    <xf numFmtId="0" fontId="0" fillId="5" borderId="8" xfId="0" applyFill="1" applyBorder="1"/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3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 shrinkToFit="1"/>
    </xf>
    <xf numFmtId="0" fontId="20" fillId="0" borderId="5" xfId="0" applyFont="1" applyBorder="1" applyAlignment="1">
      <alignment horizontal="center" vertical="top" wrapText="1" shrinkToFit="1"/>
    </xf>
    <xf numFmtId="0" fontId="20" fillId="0" borderId="3" xfId="0" applyFont="1" applyBorder="1" applyAlignment="1">
      <alignment horizontal="center" vertical="top" wrapText="1" shrinkToFi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0" xfId="0" applyFont="1" applyBorder="1" applyAlignment="1">
      <alignment horizontal="center" vertical="top" wrapText="1" shrinkToFit="1"/>
    </xf>
    <xf numFmtId="0" fontId="20" fillId="0" borderId="6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0" fillId="0" borderId="7" xfId="0" applyBorder="1"/>
    <xf numFmtId="0" fontId="6" fillId="0" borderId="14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6" fillId="0" borderId="13" xfId="0" applyFont="1" applyBorder="1" applyAlignment="1">
      <alignment horizontal="center" vertical="top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/>
    <xf numFmtId="0" fontId="13" fillId="0" borderId="0" xfId="0" applyFont="1" applyBorder="1"/>
    <xf numFmtId="0" fontId="21" fillId="4" borderId="0" xfId="1" applyFon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" xfId="0" applyBorder="1"/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right" vertical="center" textRotation="90"/>
    </xf>
    <xf numFmtId="0" fontId="22" fillId="0" borderId="0" xfId="0" applyFont="1" applyBorder="1" applyAlignment="1">
      <alignment horizontal="left" textRotation="90"/>
    </xf>
    <xf numFmtId="0" fontId="9" fillId="0" borderId="10" xfId="0" applyFont="1" applyBorder="1" applyAlignment="1">
      <alignment textRotation="90"/>
    </xf>
    <xf numFmtId="0" fontId="0" fillId="0" borderId="0" xfId="0" applyBorder="1" applyAlignment="1">
      <alignment horizontal="left" vertical="top"/>
    </xf>
    <xf numFmtId="0" fontId="23" fillId="0" borderId="0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3" fillId="0" borderId="6" xfId="0" applyFont="1" applyBorder="1"/>
    <xf numFmtId="0" fontId="23" fillId="0" borderId="0" xfId="0" applyFont="1" applyBorder="1" applyAlignment="1">
      <alignment horizontal="left" vertical="top"/>
    </xf>
  </cellXfs>
  <cellStyles count="2">
    <cellStyle name="Normální" xfId="0" builtinId="0"/>
    <cellStyle name="normální_List1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9</xdr:row>
      <xdr:rowOff>28575</xdr:rowOff>
    </xdr:from>
    <xdr:to>
      <xdr:col>8</xdr:col>
      <xdr:colOff>76200</xdr:colOff>
      <xdr:row>33</xdr:row>
      <xdr:rowOff>95250</xdr:rowOff>
    </xdr:to>
    <xdr:pic>
      <xdr:nvPicPr>
        <xdr:cNvPr id="2" name="Obrázek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124075"/>
          <a:ext cx="4276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35</xdr:row>
      <xdr:rowOff>66675</xdr:rowOff>
    </xdr:from>
    <xdr:to>
      <xdr:col>7</xdr:col>
      <xdr:colOff>38100</xdr:colOff>
      <xdr:row>40</xdr:row>
      <xdr:rowOff>142875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8077200"/>
          <a:ext cx="3105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361950</xdr:colOff>
      <xdr:row>23</xdr:row>
      <xdr:rowOff>447675</xdr:rowOff>
    </xdr:from>
    <xdr:to>
      <xdr:col>7</xdr:col>
      <xdr:colOff>914400</xdr:colOff>
      <xdr:row>24</xdr:row>
      <xdr:rowOff>38100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4848225" y="5715000"/>
          <a:ext cx="11620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25</xdr:row>
      <xdr:rowOff>161925</xdr:rowOff>
    </xdr:from>
    <xdr:to>
      <xdr:col>8</xdr:col>
      <xdr:colOff>9525</xdr:colOff>
      <xdr:row>26</xdr:row>
      <xdr:rowOff>123825</xdr:rowOff>
    </xdr:to>
    <xdr:sp macro="" textlink="">
      <xdr:nvSpPr>
        <xdr:cNvPr id="5" name="Line 33"/>
        <xdr:cNvSpPr>
          <a:spLocks noChangeShapeType="1"/>
        </xdr:cNvSpPr>
      </xdr:nvSpPr>
      <xdr:spPr bwMode="auto">
        <a:xfrm>
          <a:off x="4819650" y="6143625"/>
          <a:ext cx="1266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15</xdr:row>
      <xdr:rowOff>161925</xdr:rowOff>
    </xdr:from>
    <xdr:to>
      <xdr:col>7</xdr:col>
      <xdr:colOff>962025</xdr:colOff>
      <xdr:row>19</xdr:row>
      <xdr:rowOff>190500</xdr:rowOff>
    </xdr:to>
    <xdr:sp macro="" textlink="">
      <xdr:nvSpPr>
        <xdr:cNvPr id="6" name="Line 37"/>
        <xdr:cNvSpPr>
          <a:spLocks noChangeShapeType="1"/>
        </xdr:cNvSpPr>
      </xdr:nvSpPr>
      <xdr:spPr bwMode="auto">
        <a:xfrm flipH="1" flipV="1">
          <a:off x="4810125" y="3419475"/>
          <a:ext cx="124777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66675</xdr:colOff>
      <xdr:row>59</xdr:row>
      <xdr:rowOff>28575</xdr:rowOff>
    </xdr:from>
    <xdr:to>
      <xdr:col>19</xdr:col>
      <xdr:colOff>409575</xdr:colOff>
      <xdr:row>62</xdr:row>
      <xdr:rowOff>142875</xdr:rowOff>
    </xdr:to>
    <xdr:pic>
      <xdr:nvPicPr>
        <xdr:cNvPr id="7" name="Obráze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00" b="14000"/>
        <a:stretch>
          <a:fillRect/>
        </a:stretch>
      </xdr:blipFill>
      <xdr:spPr bwMode="auto">
        <a:xfrm>
          <a:off x="11849100" y="12830175"/>
          <a:ext cx="952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35</xdr:row>
      <xdr:rowOff>133350</xdr:rowOff>
    </xdr:from>
    <xdr:to>
      <xdr:col>11</xdr:col>
      <xdr:colOff>57150</xdr:colOff>
      <xdr:row>43</xdr:row>
      <xdr:rowOff>123825</xdr:rowOff>
    </xdr:to>
    <xdr:pic>
      <xdr:nvPicPr>
        <xdr:cNvPr id="8" name="Obráze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143875"/>
          <a:ext cx="1571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295275</xdr:colOff>
      <xdr:row>36</xdr:row>
      <xdr:rowOff>180975</xdr:rowOff>
    </xdr:from>
    <xdr:to>
      <xdr:col>15</xdr:col>
      <xdr:colOff>361950</xdr:colOff>
      <xdr:row>43</xdr:row>
      <xdr:rowOff>66675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8391525"/>
          <a:ext cx="21240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445771</xdr:colOff>
      <xdr:row>31</xdr:row>
      <xdr:rowOff>154306</xdr:rowOff>
    </xdr:from>
    <xdr:ext cx="368947" cy="254557"/>
    <xdr:sp macro="" textlink="">
      <xdr:nvSpPr>
        <xdr:cNvPr id="10" name="TextovéPole 9"/>
        <xdr:cNvSpPr txBox="1"/>
      </xdr:nvSpPr>
      <xdr:spPr>
        <a:xfrm>
          <a:off x="4932046" y="7326631"/>
          <a:ext cx="36894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oneCellAnchor>
  <xdr:oneCellAnchor>
    <xdr:from>
      <xdr:col>2</xdr:col>
      <xdr:colOff>85726</xdr:colOff>
      <xdr:row>31</xdr:row>
      <xdr:rowOff>163831</xdr:rowOff>
    </xdr:from>
    <xdr:ext cx="353238" cy="254557"/>
    <xdr:sp macro="" textlink="">
      <xdr:nvSpPr>
        <xdr:cNvPr id="11" name="TextovéPole 10"/>
        <xdr:cNvSpPr txBox="1"/>
      </xdr:nvSpPr>
      <xdr:spPr>
        <a:xfrm>
          <a:off x="1743076" y="7336156"/>
          <a:ext cx="35323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oneCellAnchor>
  <xdr:twoCellAnchor>
    <xdr:from>
      <xdr:col>2</xdr:col>
      <xdr:colOff>57150</xdr:colOff>
      <xdr:row>13</xdr:row>
      <xdr:rowOff>123825</xdr:rowOff>
    </xdr:from>
    <xdr:to>
      <xdr:col>4</xdr:col>
      <xdr:colOff>95250</xdr:colOff>
      <xdr:row>15</xdr:row>
      <xdr:rowOff>104775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714500" y="3009900"/>
          <a:ext cx="1647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529235</xdr:colOff>
      <xdr:row>18</xdr:row>
      <xdr:rowOff>38099</xdr:rowOff>
    </xdr:from>
    <xdr:ext cx="254557" cy="771525"/>
    <xdr:sp macro="" textlink="">
      <xdr:nvSpPr>
        <xdr:cNvPr id="13" name="TextovéPole 12"/>
        <xdr:cNvSpPr txBox="1"/>
      </xdr:nvSpPr>
      <xdr:spPr>
        <a:xfrm rot="16200000">
          <a:off x="5366626" y="4135158"/>
          <a:ext cx="77152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A=670</a:t>
          </a:r>
        </a:p>
      </xdr:txBody>
    </xdr:sp>
    <xdr:clientData/>
  </xdr:oneCellAnchor>
  <xdr:oneCellAnchor>
    <xdr:from>
      <xdr:col>2</xdr:col>
      <xdr:colOff>483065</xdr:colOff>
      <xdr:row>35</xdr:row>
      <xdr:rowOff>140598</xdr:rowOff>
    </xdr:from>
    <xdr:ext cx="254557" cy="420115"/>
    <xdr:sp macro="" textlink="">
      <xdr:nvSpPr>
        <xdr:cNvPr id="14" name="TextovéPole 13"/>
        <xdr:cNvSpPr txBox="1"/>
      </xdr:nvSpPr>
      <xdr:spPr>
        <a:xfrm rot="16200000">
          <a:off x="2057636" y="8233902"/>
          <a:ext cx="4201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250</a:t>
          </a:r>
        </a:p>
      </xdr:txBody>
    </xdr:sp>
    <xdr:clientData/>
  </xdr:oneCellAnchor>
  <xdr:twoCellAnchor editAs="oneCell">
    <xdr:from>
      <xdr:col>21</xdr:col>
      <xdr:colOff>123825</xdr:colOff>
      <xdr:row>23</xdr:row>
      <xdr:rowOff>28575</xdr:rowOff>
    </xdr:from>
    <xdr:to>
      <xdr:col>22</xdr:col>
      <xdr:colOff>504825</xdr:colOff>
      <xdr:row>34</xdr:row>
      <xdr:rowOff>200025</xdr:rowOff>
    </xdr:to>
    <xdr:pic>
      <xdr:nvPicPr>
        <xdr:cNvPr id="15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5295900"/>
          <a:ext cx="990600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364671</xdr:colOff>
      <xdr:row>3</xdr:row>
      <xdr:rowOff>144236</xdr:rowOff>
    </xdr:from>
    <xdr:to>
      <xdr:col>23</xdr:col>
      <xdr:colOff>391886</xdr:colOff>
      <xdr:row>21</xdr:row>
      <xdr:rowOff>145596</xdr:rowOff>
    </xdr:to>
    <xdr:grpSp>
      <xdr:nvGrpSpPr>
        <xdr:cNvPr id="16" name="Skupina 25"/>
        <xdr:cNvGrpSpPr>
          <a:grpSpLocks/>
        </xdr:cNvGrpSpPr>
      </xdr:nvGrpSpPr>
      <xdr:grpSpPr bwMode="auto">
        <a:xfrm>
          <a:off x="12756696" y="839561"/>
          <a:ext cx="2465615" cy="3744685"/>
          <a:chOff x="13277229" y="847725"/>
          <a:chExt cx="2562845" cy="3867150"/>
        </a:xfrm>
      </xdr:grpSpPr>
      <xdr:pic>
        <xdr:nvPicPr>
          <xdr:cNvPr id="17" name="Picture 1219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77229" y="847725"/>
            <a:ext cx="2562845" cy="386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8" name="Skupina 10"/>
          <xdr:cNvGrpSpPr>
            <a:grpSpLocks/>
          </xdr:cNvGrpSpPr>
        </xdr:nvGrpSpPr>
        <xdr:grpSpPr bwMode="auto">
          <a:xfrm>
            <a:off x="13760222" y="4085111"/>
            <a:ext cx="962919" cy="600245"/>
            <a:chOff x="15875614" y="3943693"/>
            <a:chExt cx="909794" cy="686591"/>
          </a:xfrm>
        </xdr:grpSpPr>
        <xdr:sp macro="" textlink="">
          <xdr:nvSpPr>
            <xdr:cNvPr id="19" name="Ovál 123"/>
            <xdr:cNvSpPr/>
          </xdr:nvSpPr>
          <xdr:spPr>
            <a:xfrm>
              <a:off x="15875614" y="3943693"/>
              <a:ext cx="661242" cy="686591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0" name="TextovéPole 19"/>
            <xdr:cNvSpPr txBox="1"/>
          </xdr:nvSpPr>
          <xdr:spPr>
            <a:xfrm>
              <a:off x="16527543" y="3977460"/>
              <a:ext cx="257865" cy="312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oneCellAnchor>
    <xdr:from>
      <xdr:col>4</xdr:col>
      <xdr:colOff>295276</xdr:colOff>
      <xdr:row>31</xdr:row>
      <xdr:rowOff>154306</xdr:rowOff>
    </xdr:from>
    <xdr:ext cx="400174" cy="254557"/>
    <xdr:sp macro="" textlink="">
      <xdr:nvSpPr>
        <xdr:cNvPr id="21" name="TextovéPole 20"/>
        <xdr:cNvSpPr txBox="1"/>
      </xdr:nvSpPr>
      <xdr:spPr>
        <a:xfrm>
          <a:off x="3562351" y="7326631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oneCellAnchor>
    <xdr:from>
      <xdr:col>3</xdr:col>
      <xdr:colOff>561976</xdr:colOff>
      <xdr:row>38</xdr:row>
      <xdr:rowOff>198121</xdr:rowOff>
    </xdr:from>
    <xdr:ext cx="753027" cy="254557"/>
    <xdr:sp macro="" textlink="">
      <xdr:nvSpPr>
        <xdr:cNvPr id="22" name="TextovéPole 21"/>
        <xdr:cNvSpPr txBox="1"/>
      </xdr:nvSpPr>
      <xdr:spPr>
        <a:xfrm>
          <a:off x="3219451" y="8808721"/>
          <a:ext cx="7530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oneCellAnchor>
  <xdr:oneCellAnchor>
    <xdr:from>
      <xdr:col>16</xdr:col>
      <xdr:colOff>229478</xdr:colOff>
      <xdr:row>31</xdr:row>
      <xdr:rowOff>4442</xdr:rowOff>
    </xdr:from>
    <xdr:ext cx="420115" cy="254557"/>
    <xdr:sp macro="" textlink="">
      <xdr:nvSpPr>
        <xdr:cNvPr id="23" name="TextovéPole 22"/>
        <xdr:cNvSpPr txBox="1"/>
      </xdr:nvSpPr>
      <xdr:spPr>
        <a:xfrm>
          <a:off x="10792703" y="7176767"/>
          <a:ext cx="4201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250</a:t>
          </a:r>
        </a:p>
      </xdr:txBody>
    </xdr:sp>
    <xdr:clientData/>
  </xdr:oneCellAnchor>
  <xdr:twoCellAnchor editAs="oneCell">
    <xdr:from>
      <xdr:col>16</xdr:col>
      <xdr:colOff>66675</xdr:colOff>
      <xdr:row>10</xdr:row>
      <xdr:rowOff>28575</xdr:rowOff>
    </xdr:from>
    <xdr:to>
      <xdr:col>18</xdr:col>
      <xdr:colOff>476250</xdr:colOff>
      <xdr:row>32</xdr:row>
      <xdr:rowOff>123825</xdr:rowOff>
    </xdr:to>
    <xdr:pic>
      <xdr:nvPicPr>
        <xdr:cNvPr id="24" name="Obrázek 3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2314575"/>
          <a:ext cx="1628775" cy="517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514350</xdr:colOff>
      <xdr:row>41</xdr:row>
      <xdr:rowOff>171450</xdr:rowOff>
    </xdr:from>
    <xdr:to>
      <xdr:col>17</xdr:col>
      <xdr:colOff>9525</xdr:colOff>
      <xdr:row>43</xdr:row>
      <xdr:rowOff>19050</xdr:rowOff>
    </xdr:to>
    <xdr:pic>
      <xdr:nvPicPr>
        <xdr:cNvPr id="25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938212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466725</xdr:colOff>
      <xdr:row>39</xdr:row>
      <xdr:rowOff>190500</xdr:rowOff>
    </xdr:from>
    <xdr:to>
      <xdr:col>17</xdr:col>
      <xdr:colOff>38100</xdr:colOff>
      <xdr:row>41</xdr:row>
      <xdr:rowOff>47625</xdr:rowOff>
    </xdr:to>
    <xdr:pic>
      <xdr:nvPicPr>
        <xdr:cNvPr id="26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9001125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504825</xdr:colOff>
      <xdr:row>40</xdr:row>
      <xdr:rowOff>19050</xdr:rowOff>
    </xdr:from>
    <xdr:to>
      <xdr:col>23</xdr:col>
      <xdr:colOff>0</xdr:colOff>
      <xdr:row>41</xdr:row>
      <xdr:rowOff>38100</xdr:rowOff>
    </xdr:to>
    <xdr:pic>
      <xdr:nvPicPr>
        <xdr:cNvPr id="27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9029700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</xdr:row>
      <xdr:rowOff>9525</xdr:rowOff>
    </xdr:from>
    <xdr:to>
      <xdr:col>7</xdr:col>
      <xdr:colOff>371475</xdr:colOff>
      <xdr:row>29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81025"/>
          <a:ext cx="358140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163830</xdr:rowOff>
    </xdr:from>
    <xdr:to>
      <xdr:col>6</xdr:col>
      <xdr:colOff>123826</xdr:colOff>
      <xdr:row>29</xdr:row>
      <xdr:rowOff>87910</xdr:rowOff>
    </xdr:to>
    <xdr:sp macro="" textlink="">
      <xdr:nvSpPr>
        <xdr:cNvPr id="4" name="TextovéPole 3"/>
        <xdr:cNvSpPr txBox="1"/>
      </xdr:nvSpPr>
      <xdr:spPr>
        <a:xfrm>
          <a:off x="2733676" y="5307330"/>
          <a:ext cx="1047750" cy="305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1</xdr:col>
      <xdr:colOff>166688</xdr:colOff>
      <xdr:row>15</xdr:row>
      <xdr:rowOff>168593</xdr:rowOff>
    </xdr:from>
    <xdr:to>
      <xdr:col>1</xdr:col>
      <xdr:colOff>481013</xdr:colOff>
      <xdr:row>21</xdr:row>
      <xdr:rowOff>80992</xdr:rowOff>
    </xdr:to>
    <xdr:sp macro="" textlink="">
      <xdr:nvSpPr>
        <xdr:cNvPr id="5" name="TextovéPole 4"/>
        <xdr:cNvSpPr txBox="1"/>
      </xdr:nvSpPr>
      <xdr:spPr>
        <a:xfrm rot="16200000">
          <a:off x="405751" y="3396630"/>
          <a:ext cx="105539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</xdr:row>
      <xdr:rowOff>9525</xdr:rowOff>
    </xdr:from>
    <xdr:to>
      <xdr:col>7</xdr:col>
      <xdr:colOff>371475</xdr:colOff>
      <xdr:row>29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81025"/>
          <a:ext cx="358140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163830</xdr:rowOff>
    </xdr:from>
    <xdr:to>
      <xdr:col>6</xdr:col>
      <xdr:colOff>123826</xdr:colOff>
      <xdr:row>29</xdr:row>
      <xdr:rowOff>87910</xdr:rowOff>
    </xdr:to>
    <xdr:sp macro="" textlink="">
      <xdr:nvSpPr>
        <xdr:cNvPr id="4" name="TextovéPole 3"/>
        <xdr:cNvSpPr txBox="1"/>
      </xdr:nvSpPr>
      <xdr:spPr>
        <a:xfrm>
          <a:off x="2733676" y="5307330"/>
          <a:ext cx="1047750" cy="305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1</xdr:col>
      <xdr:colOff>166688</xdr:colOff>
      <xdr:row>15</xdr:row>
      <xdr:rowOff>168593</xdr:rowOff>
    </xdr:from>
    <xdr:to>
      <xdr:col>1</xdr:col>
      <xdr:colOff>481013</xdr:colOff>
      <xdr:row>21</xdr:row>
      <xdr:rowOff>80992</xdr:rowOff>
    </xdr:to>
    <xdr:sp macro="" textlink="">
      <xdr:nvSpPr>
        <xdr:cNvPr id="5" name="TextovéPole 4"/>
        <xdr:cNvSpPr txBox="1"/>
      </xdr:nvSpPr>
      <xdr:spPr>
        <a:xfrm rot="16200000">
          <a:off x="405751" y="3396630"/>
          <a:ext cx="105539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T356"/>
  <sheetViews>
    <sheetView showGridLines="0" tabSelected="1" zoomScale="70" zoomScaleNormal="70" workbookViewId="0">
      <selection activeCell="T23" sqref="T23"/>
    </sheetView>
  </sheetViews>
  <sheetFormatPr defaultRowHeight="15" x14ac:dyDescent="0.25"/>
  <cols>
    <col min="1" max="1" width="2.85546875" customWidth="1"/>
    <col min="2" max="2" width="22" customWidth="1"/>
    <col min="3" max="3" width="15" customWidth="1"/>
    <col min="8" max="8" width="14.7109375" customWidth="1"/>
    <col min="9" max="9" width="8.42578125" customWidth="1"/>
    <col min="11" max="11" width="9.7109375" customWidth="1"/>
    <col min="13" max="13" width="3.42578125" customWidth="1"/>
    <col min="26" max="26" width="13.5703125" customWidth="1"/>
    <col min="29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99.85546875" hidden="1" customWidth="1"/>
    <col min="40" max="52" width="9.140625" hidden="1" customWidth="1"/>
    <col min="53" max="70" width="9.140625" customWidth="1"/>
  </cols>
  <sheetData>
    <row r="1" spans="1:68" ht="15" customHeight="1" thickBot="1" x14ac:dyDescent="0.3"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6" t="s">
        <v>7</v>
      </c>
      <c r="AN1" s="7" t="s">
        <v>8</v>
      </c>
      <c r="AO1" s="7" t="s">
        <v>9</v>
      </c>
      <c r="AP1" s="7" t="s">
        <v>10</v>
      </c>
    </row>
    <row r="2" spans="1:68" ht="15.75" thickBot="1" x14ac:dyDescent="0.3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tr">
        <f>VLOOKUP(AG10,AG2:AR85,$AE$1+1,FALSE)</f>
        <v>VERTIKÁLNÍ VEDENÍ S PŘEDMONT. HŘÍDELÍ  (VL-T)</v>
      </c>
      <c r="V2" s="10"/>
      <c r="W2" s="10"/>
      <c r="X2" s="10"/>
      <c r="Y2" s="10"/>
      <c r="Z2" s="10"/>
      <c r="AA2" s="10"/>
      <c r="AB2" s="11"/>
      <c r="AD2" s="12" t="s">
        <v>11</v>
      </c>
      <c r="AE2" s="13" t="s">
        <v>12</v>
      </c>
      <c r="AF2" s="14"/>
      <c r="AG2" t="str">
        <f>VLOOKUP(AH2,AH2:AR85,$AE$1,FALSE)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  <c r="BP2" s="15"/>
    </row>
    <row r="3" spans="1:68" ht="24" customHeight="1" thickBot="1" x14ac:dyDescent="0.35">
      <c r="A3" s="16"/>
      <c r="B3" s="17" t="s">
        <v>22</v>
      </c>
      <c r="C3" s="18"/>
      <c r="F3" s="15"/>
      <c r="G3" s="15"/>
      <c r="H3" s="19" t="str">
        <f>VLOOKUP(AG3,AG2:AR85,$AE$1+1,FALSE)</f>
        <v>Šířka otvoru:</v>
      </c>
      <c r="I3" s="19"/>
      <c r="J3" s="20"/>
      <c r="K3" s="15" t="s">
        <v>23</v>
      </c>
      <c r="L3" s="15"/>
      <c r="M3" s="15"/>
      <c r="N3" s="15"/>
      <c r="R3" s="15"/>
      <c r="S3" s="15"/>
      <c r="T3" s="15"/>
      <c r="U3" s="21"/>
      <c r="V3" s="21"/>
      <c r="W3" s="21"/>
      <c r="X3" s="21"/>
      <c r="Y3" s="21"/>
      <c r="Z3" s="21"/>
      <c r="AA3" s="21"/>
      <c r="AB3" s="22"/>
      <c r="AD3" s="23" t="s">
        <v>2</v>
      </c>
      <c r="AE3" s="24">
        <v>1</v>
      </c>
      <c r="AF3" s="4"/>
      <c r="AG3" t="str">
        <f t="shared" ref="AG3:AG66" si="0">VLOOKUP(AH3,AH3:AR86,$AE$1,FALSE)</f>
        <v>Šířka otvoru: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  <c r="BP3" s="15"/>
    </row>
    <row r="4" spans="1:68" ht="19.5" thickBot="1" x14ac:dyDescent="0.35">
      <c r="A4" s="16"/>
      <c r="B4" s="25" t="s">
        <v>14</v>
      </c>
      <c r="C4" s="26"/>
      <c r="E4" s="15"/>
      <c r="F4" s="15"/>
      <c r="G4" s="15"/>
      <c r="H4" s="19"/>
      <c r="I4" s="19"/>
      <c r="J4" s="27"/>
      <c r="K4" s="15"/>
      <c r="L4" s="19" t="str">
        <f>VLOOKUP(AH88,AH88:AR164,$AE$1,FALSE)</f>
        <v>Prosím, vyplňte pole, která jsou označena barevně!</v>
      </c>
      <c r="M4" s="19"/>
      <c r="N4" s="19"/>
      <c r="O4" s="19"/>
      <c r="P4" s="19"/>
      <c r="Q4" s="19"/>
      <c r="R4" s="15"/>
      <c r="S4" s="15"/>
      <c r="T4" s="15"/>
      <c r="X4" s="28" t="str">
        <f>VLOOKUP(AG13,AG2:AR85,$AE$1+1,FALSE)</f>
        <v>Max. W x H 5000 x 5500 max 25 m2</v>
      </c>
      <c r="Y4" s="28"/>
      <c r="Z4" s="28"/>
      <c r="AA4" s="28"/>
      <c r="AB4" s="29"/>
      <c r="AD4" s="23" t="s">
        <v>3</v>
      </c>
      <c r="AE4" s="24">
        <v>2</v>
      </c>
      <c r="AF4" s="4"/>
      <c r="AG4" t="str">
        <f t="shared" si="0"/>
        <v xml:space="preserve">Výška otvoru: 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BP4" s="15"/>
    </row>
    <row r="5" spans="1:68" ht="19.5" thickBot="1" x14ac:dyDescent="0.35">
      <c r="A5" s="16"/>
      <c r="B5" s="30" t="s">
        <v>42</v>
      </c>
      <c r="C5" s="26"/>
      <c r="E5" s="20" t="s">
        <v>2</v>
      </c>
      <c r="F5" s="15"/>
      <c r="G5" s="15"/>
      <c r="H5" s="19" t="str">
        <f>VLOOKUP(AG4,AG2:AR85,$AE$1+1,FALSE)</f>
        <v xml:space="preserve">Výška otvoru: </v>
      </c>
      <c r="I5" s="19"/>
      <c r="J5" s="20"/>
      <c r="K5" s="15" t="s">
        <v>23</v>
      </c>
      <c r="L5" s="15"/>
      <c r="M5" s="15"/>
      <c r="N5" s="15"/>
      <c r="O5" s="15"/>
      <c r="P5" s="15"/>
      <c r="Q5" s="15"/>
      <c r="R5" s="15"/>
      <c r="S5" s="15"/>
      <c r="T5" s="15"/>
      <c r="X5" s="28" t="str">
        <f>VLOOKUP(AG11,AG2:AR85,$AE$1+1,FALSE)</f>
        <v>PRUŽINY NAD PŘEKLADEM</v>
      </c>
      <c r="Y5" s="28"/>
      <c r="Z5" s="28"/>
      <c r="AA5" s="28"/>
      <c r="AB5" s="29"/>
      <c r="AD5" s="23" t="s">
        <v>4</v>
      </c>
      <c r="AE5" s="24">
        <v>3</v>
      </c>
      <c r="AF5" s="4"/>
      <c r="AG5" t="str">
        <f t="shared" si="0"/>
        <v>POHLED ZEVNITŘ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BP5" s="15"/>
    </row>
    <row r="6" spans="1:68" ht="16.5" thickBot="1" x14ac:dyDescent="0.3">
      <c r="A6" s="16"/>
      <c r="B6" s="30" t="s">
        <v>52</v>
      </c>
      <c r="C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X6" s="28" t="str">
        <f>VLOOKUP(AG12,AG2:AR85,$AE$1+1,FALSE)</f>
        <v>PANEL 40/80mm</v>
      </c>
      <c r="Y6" s="28"/>
      <c r="Z6" s="28"/>
      <c r="AA6" s="28"/>
      <c r="AB6" s="29"/>
      <c r="AD6" s="23" t="s">
        <v>5</v>
      </c>
      <c r="AE6" s="24">
        <v>4</v>
      </c>
      <c r="AF6" s="4"/>
      <c r="AG6" t="str">
        <f t="shared" si="0"/>
        <v>ŘEZ A-A</v>
      </c>
      <c r="AH6" t="s">
        <v>53</v>
      </c>
      <c r="AI6" t="s">
        <v>54</v>
      </c>
      <c r="AJ6" t="s">
        <v>55</v>
      </c>
      <c r="AK6" t="s">
        <v>56</v>
      </c>
      <c r="AL6" t="s">
        <v>57</v>
      </c>
      <c r="AM6" t="s">
        <v>58</v>
      </c>
      <c r="AN6" t="s">
        <v>59</v>
      </c>
      <c r="AO6" t="s">
        <v>60</v>
      </c>
      <c r="AP6" t="s">
        <v>61</v>
      </c>
      <c r="BP6" s="15"/>
    </row>
    <row r="7" spans="1:68" ht="19.5" thickBot="1" x14ac:dyDescent="0.35">
      <c r="A7" s="16"/>
      <c r="B7" s="30" t="s">
        <v>62</v>
      </c>
      <c r="C7" s="18"/>
      <c r="E7" s="15"/>
      <c r="F7" s="15"/>
      <c r="H7" s="19" t="str">
        <f>VLOOKUP(AG92,AG4:AR92,$AE$1+1,FALSE)</f>
        <v>Ovládání</v>
      </c>
      <c r="I7" s="15"/>
      <c r="J7" s="31"/>
      <c r="K7" s="31"/>
      <c r="N7" s="19" t="str">
        <f>IF(OR(J7="",J7=AG93),"",VLOOKUP(AG97,AG8:AR104,$AE$1+1,FALSE))</f>
        <v/>
      </c>
      <c r="O7" s="32"/>
      <c r="Q7" s="31"/>
      <c r="R7" s="31"/>
      <c r="T7" s="15"/>
      <c r="X7" s="28" t="str">
        <f>VLOOKUP(AG14,AG2:AR85,$AE$1+1,FALSE)</f>
        <v>Vrata ovládaná motorem</v>
      </c>
      <c r="Y7" s="28"/>
      <c r="Z7" s="28"/>
      <c r="AA7" s="28"/>
      <c r="AB7" s="29"/>
      <c r="AD7" s="33" t="s">
        <v>6</v>
      </c>
      <c r="AE7" s="34">
        <v>5</v>
      </c>
      <c r="AF7" s="27"/>
      <c r="AG7" t="str">
        <f t="shared" si="0"/>
        <v>ŘEZ B-B</v>
      </c>
      <c r="AH7" t="s">
        <v>63</v>
      </c>
      <c r="AI7" t="s">
        <v>64</v>
      </c>
      <c r="AJ7" t="s">
        <v>65</v>
      </c>
      <c r="AK7" t="s">
        <v>66</v>
      </c>
      <c r="AL7" t="s">
        <v>67</v>
      </c>
      <c r="AM7" t="s">
        <v>68</v>
      </c>
      <c r="AN7" t="s">
        <v>69</v>
      </c>
      <c r="AO7" t="s">
        <v>70</v>
      </c>
      <c r="AP7" t="s">
        <v>71</v>
      </c>
      <c r="BN7" s="15"/>
      <c r="BP7" s="15"/>
    </row>
    <row r="8" spans="1:68" ht="19.5" thickBot="1" x14ac:dyDescent="0.35">
      <c r="A8" s="16"/>
      <c r="B8" s="35" t="s">
        <v>18</v>
      </c>
      <c r="C8" s="36"/>
      <c r="D8" s="15"/>
      <c r="E8" s="19" t="str">
        <f>VLOOKUP(AG5,AG2:AR85,$AE$1+1,FALSE)</f>
        <v>POHLED ZEVNITŘ</v>
      </c>
      <c r="H8" s="15"/>
      <c r="I8" s="15"/>
      <c r="J8" s="15"/>
      <c r="K8" s="15"/>
      <c r="L8" s="15"/>
      <c r="M8" s="15"/>
      <c r="P8" s="15"/>
      <c r="Q8" s="15"/>
      <c r="R8" s="15"/>
      <c r="S8" s="19" t="str">
        <f>VLOOKUP(AG6,AG2:AR85,$AE$1+1,FALSE)</f>
        <v>ŘEZ A-A</v>
      </c>
      <c r="T8" s="15"/>
      <c r="Y8" s="37"/>
      <c r="Z8" s="37"/>
      <c r="AA8" s="15"/>
      <c r="AB8" s="16"/>
      <c r="AD8" s="33" t="s">
        <v>7</v>
      </c>
      <c r="AE8" s="38">
        <v>6</v>
      </c>
      <c r="AG8" t="str">
        <f t="shared" si="0"/>
        <v>POZNÁMKA:</v>
      </c>
      <c r="AH8" t="s">
        <v>72</v>
      </c>
      <c r="AI8" t="s">
        <v>73</v>
      </c>
      <c r="AJ8" t="s">
        <v>74</v>
      </c>
      <c r="AK8" t="s">
        <v>75</v>
      </c>
      <c r="AL8" t="s">
        <v>76</v>
      </c>
      <c r="AM8" t="s">
        <v>77</v>
      </c>
      <c r="AN8" t="s">
        <v>78</v>
      </c>
      <c r="AO8" t="s">
        <v>79</v>
      </c>
      <c r="AP8" t="s">
        <v>80</v>
      </c>
      <c r="BP8" s="15"/>
    </row>
    <row r="9" spans="1:68" ht="15.75" thickBot="1" x14ac:dyDescent="0.3">
      <c r="A9" s="16"/>
      <c r="B9" s="17" t="s">
        <v>19</v>
      </c>
      <c r="C9" s="39"/>
      <c r="D9" s="40"/>
      <c r="E9" s="41"/>
      <c r="F9" s="41"/>
      <c r="G9" s="42"/>
      <c r="H9" s="43"/>
      <c r="I9" s="15"/>
      <c r="J9" s="15"/>
      <c r="K9" s="15"/>
      <c r="L9" s="15"/>
      <c r="M9" s="15"/>
      <c r="N9" s="15"/>
      <c r="O9" s="15"/>
      <c r="P9" s="15"/>
      <c r="Q9" s="44"/>
      <c r="R9" s="44"/>
      <c r="S9" s="15"/>
      <c r="T9" s="15"/>
      <c r="U9" s="15"/>
      <c r="V9" s="15"/>
      <c r="W9" s="15"/>
      <c r="Y9" s="15"/>
      <c r="Z9" s="15"/>
      <c r="AA9" s="15"/>
      <c r="AB9" s="16"/>
      <c r="AD9" s="45" t="s">
        <v>8</v>
      </c>
      <c r="AE9" s="38">
        <v>7</v>
      </c>
      <c r="BP9" s="15"/>
    </row>
    <row r="10" spans="1:68" ht="15" customHeight="1" thickBot="1" x14ac:dyDescent="0.3">
      <c r="B10" s="46" t="s">
        <v>20</v>
      </c>
      <c r="C10" s="3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4" t="s">
        <v>81</v>
      </c>
      <c r="R10" s="44"/>
      <c r="S10" s="15"/>
      <c r="T10" s="15"/>
      <c r="U10" s="15"/>
      <c r="V10" s="15"/>
      <c r="W10" s="15"/>
      <c r="X10" s="15"/>
      <c r="Y10" s="15"/>
      <c r="Z10" s="15"/>
      <c r="AA10" s="15"/>
      <c r="AB10" s="16"/>
      <c r="AD10" s="45" t="s">
        <v>9</v>
      </c>
      <c r="AE10" s="38">
        <v>8</v>
      </c>
      <c r="AG10" t="str">
        <f t="shared" si="0"/>
        <v>VERTIKÁLNÍ VEDENÍ S PŘEDMONT. HŘÍDELÍ  (VL-T)</v>
      </c>
      <c r="AH10" t="s">
        <v>82</v>
      </c>
      <c r="AI10" t="s">
        <v>83</v>
      </c>
      <c r="AJ10" s="47" t="s">
        <v>84</v>
      </c>
      <c r="AK10" t="s">
        <v>85</v>
      </c>
      <c r="AL10" t="s">
        <v>86</v>
      </c>
      <c r="AM10" t="s">
        <v>87</v>
      </c>
      <c r="AN10" t="s">
        <v>88</v>
      </c>
      <c r="AO10" t="s">
        <v>89</v>
      </c>
      <c r="AP10" t="s">
        <v>90</v>
      </c>
      <c r="BP10" s="15"/>
    </row>
    <row r="11" spans="1:68" ht="15" customHeight="1" thickBot="1" x14ac:dyDescent="0.3">
      <c r="B11" s="46" t="s">
        <v>21</v>
      </c>
      <c r="C11" s="3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D11" s="45" t="s">
        <v>10</v>
      </c>
      <c r="AE11" s="38">
        <v>9</v>
      </c>
      <c r="AG11" t="str">
        <f t="shared" si="0"/>
        <v>PRUŽINY NAD PŘEKLADEM</v>
      </c>
      <c r="AH11" t="s">
        <v>91</v>
      </c>
      <c r="AI11" t="s">
        <v>92</v>
      </c>
      <c r="AJ11" t="s">
        <v>93</v>
      </c>
      <c r="AK11" t="s">
        <v>94</v>
      </c>
      <c r="AL11" t="s">
        <v>95</v>
      </c>
      <c r="AM11" t="s">
        <v>96</v>
      </c>
      <c r="AN11" t="s">
        <v>97</v>
      </c>
      <c r="AO11" t="s">
        <v>98</v>
      </c>
      <c r="AP11" t="s">
        <v>99</v>
      </c>
      <c r="BP11" s="15"/>
    </row>
    <row r="12" spans="1:68" x14ac:dyDescent="0.25">
      <c r="B12" s="48"/>
      <c r="C12" s="49" t="str">
        <f>"Z= "&amp;$N$59</f>
        <v>Z= NENÍ POŽADOVÁNO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G12" t="str">
        <f t="shared" si="0"/>
        <v>PANEL 40/80mm</v>
      </c>
      <c r="AH12" t="s">
        <v>100</v>
      </c>
      <c r="AI12" t="s">
        <v>101</v>
      </c>
      <c r="AJ12" t="s">
        <v>102</v>
      </c>
      <c r="AK12" t="s">
        <v>103</v>
      </c>
      <c r="AL12" t="s">
        <v>104</v>
      </c>
      <c r="AM12" t="s">
        <v>105</v>
      </c>
      <c r="AN12" t="s">
        <v>102</v>
      </c>
      <c r="AO12" t="s">
        <v>106</v>
      </c>
      <c r="AP12" t="s">
        <v>107</v>
      </c>
      <c r="BA12" s="50"/>
      <c r="BP12" s="15"/>
    </row>
    <row r="13" spans="1:68" ht="17.25" x14ac:dyDescent="0.25">
      <c r="B13" s="48"/>
      <c r="C13" s="4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1" t="str">
        <f>"F= "&amp;P53</f>
        <v xml:space="preserve">F= </v>
      </c>
      <c r="T13" s="15"/>
      <c r="U13" s="15"/>
      <c r="V13" s="15"/>
      <c r="W13" s="15"/>
      <c r="X13" s="15"/>
      <c r="Y13" s="15"/>
      <c r="Z13" s="15"/>
      <c r="AA13" s="15"/>
      <c r="AB13" s="16"/>
      <c r="AG13" t="str">
        <f t="shared" si="0"/>
        <v>Max. W x H 5000 x 5500 max 25 m2</v>
      </c>
      <c r="AH13" t="s">
        <v>68</v>
      </c>
      <c r="AI13" t="s">
        <v>68</v>
      </c>
      <c r="AJ13" t="s">
        <v>68</v>
      </c>
      <c r="AK13" t="s">
        <v>68</v>
      </c>
      <c r="AL13" t="s">
        <v>68</v>
      </c>
      <c r="AM13" t="s">
        <v>68</v>
      </c>
      <c r="AN13" t="s">
        <v>108</v>
      </c>
      <c r="AO13" t="s">
        <v>108</v>
      </c>
      <c r="AP13" t="s">
        <v>109</v>
      </c>
      <c r="BP13" s="15"/>
    </row>
    <row r="14" spans="1:68" ht="14.45" customHeight="1" x14ac:dyDescent="0.25">
      <c r="B14" s="48"/>
      <c r="C14" s="4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1"/>
      <c r="T14" s="15"/>
      <c r="U14" s="15"/>
      <c r="V14" s="15"/>
      <c r="W14" s="15"/>
      <c r="X14" s="15"/>
      <c r="Y14" s="15"/>
      <c r="Z14" s="15"/>
      <c r="AA14" s="15"/>
      <c r="AB14" s="16"/>
      <c r="AG14" t="str">
        <f t="shared" si="0"/>
        <v>Vrata ovládaná motorem</v>
      </c>
      <c r="AH14" t="s">
        <v>110</v>
      </c>
      <c r="AI14" t="s">
        <v>111</v>
      </c>
      <c r="AJ14" t="s">
        <v>112</v>
      </c>
      <c r="AK14" t="s">
        <v>113</v>
      </c>
      <c r="AL14" t="s">
        <v>114</v>
      </c>
      <c r="AM14" t="s">
        <v>115</v>
      </c>
      <c r="AN14" t="s">
        <v>116</v>
      </c>
      <c r="AO14" t="s">
        <v>117</v>
      </c>
      <c r="AP14" t="s">
        <v>118</v>
      </c>
      <c r="BP14" s="15"/>
    </row>
    <row r="15" spans="1:68" ht="15" customHeight="1" x14ac:dyDescent="0.25">
      <c r="B15" s="48"/>
      <c r="C15" s="49"/>
      <c r="D15" s="52"/>
      <c r="E15" s="15"/>
      <c r="F15" s="15"/>
      <c r="G15" s="15"/>
      <c r="H15" s="15"/>
      <c r="I15" s="53"/>
      <c r="J15" s="15"/>
      <c r="K15" s="15"/>
      <c r="L15" s="15"/>
      <c r="M15" s="15"/>
      <c r="N15" s="15"/>
      <c r="O15" s="15"/>
      <c r="P15" s="15"/>
      <c r="Q15" s="15"/>
      <c r="R15" s="15"/>
      <c r="S15" s="51"/>
      <c r="T15" s="54"/>
      <c r="U15" s="15"/>
      <c r="V15" s="15"/>
      <c r="W15" s="15"/>
      <c r="X15" s="15"/>
      <c r="Y15" s="15"/>
      <c r="Z15" s="15"/>
      <c r="AA15" s="15"/>
      <c r="AB15" s="16"/>
      <c r="BP15" s="15"/>
    </row>
    <row r="16" spans="1:68" ht="15" customHeight="1" x14ac:dyDescent="0.25">
      <c r="B16" s="55" t="str">
        <f>AG33</f>
        <v>NEZBYTNÝ VOLNÝ PROSTOR</v>
      </c>
      <c r="C16" s="49"/>
      <c r="D16" s="52"/>
      <c r="E16" s="15"/>
      <c r="F16" s="15"/>
      <c r="G16" s="15"/>
      <c r="H16" s="15"/>
      <c r="I16" s="56" t="str">
        <f>"J= "&amp;$P$54</f>
        <v xml:space="preserve">J= </v>
      </c>
      <c r="J16" s="15"/>
      <c r="K16" s="15"/>
      <c r="L16" s="15"/>
      <c r="M16" s="15"/>
      <c r="N16" s="15"/>
      <c r="O16" s="15"/>
      <c r="P16" s="15"/>
      <c r="Q16" s="15"/>
      <c r="R16" s="15"/>
      <c r="S16" s="51"/>
      <c r="T16" s="54"/>
      <c r="U16" s="15"/>
      <c r="V16" s="15"/>
      <c r="W16" s="15"/>
      <c r="X16" s="15"/>
      <c r="Y16" s="15"/>
      <c r="Z16" s="15"/>
      <c r="AA16" s="15"/>
      <c r="AB16" s="16"/>
      <c r="BP16" s="15"/>
    </row>
    <row r="17" spans="2:72" ht="15" customHeight="1" x14ac:dyDescent="0.25">
      <c r="B17" s="48"/>
      <c r="C17" s="49"/>
      <c r="D17" s="52"/>
      <c r="E17" s="15"/>
      <c r="F17" s="15"/>
      <c r="G17" s="15"/>
      <c r="H17" s="15"/>
      <c r="I17" s="56"/>
      <c r="J17" s="15"/>
      <c r="K17" s="15"/>
      <c r="L17" s="15"/>
      <c r="M17" s="15"/>
      <c r="N17" s="15"/>
      <c r="O17" s="15"/>
      <c r="P17" s="15"/>
      <c r="Q17" s="15"/>
      <c r="R17" s="15"/>
      <c r="S17" s="57"/>
      <c r="T17" s="54"/>
      <c r="U17" s="15"/>
      <c r="V17" s="15"/>
      <c r="W17" s="15"/>
      <c r="X17" s="15"/>
      <c r="Y17" s="15"/>
      <c r="Z17" s="15"/>
      <c r="AA17" s="15"/>
      <c r="AB17" s="16"/>
      <c r="AG17" t="str">
        <f t="shared" si="0"/>
        <v>Montáž na cihlové zdivo</v>
      </c>
      <c r="AH17" t="s">
        <v>119</v>
      </c>
      <c r="AI17" t="s">
        <v>120</v>
      </c>
      <c r="AJ17" t="s">
        <v>121</v>
      </c>
      <c r="AK17" t="s">
        <v>122</v>
      </c>
      <c r="AL17" t="s">
        <v>123</v>
      </c>
      <c r="AM17" t="s">
        <v>124</v>
      </c>
      <c r="AN17" t="s">
        <v>125</v>
      </c>
      <c r="AO17" t="s">
        <v>126</v>
      </c>
      <c r="AP17" t="s">
        <v>127</v>
      </c>
      <c r="BP17" s="15"/>
    </row>
    <row r="18" spans="2:72" ht="15.75" customHeight="1" x14ac:dyDescent="0.25">
      <c r="B18" s="48"/>
      <c r="C18" s="49"/>
      <c r="D18" s="52"/>
      <c r="E18" s="15"/>
      <c r="F18" s="15"/>
      <c r="G18" s="15"/>
      <c r="H18" s="15"/>
      <c r="I18" s="56"/>
      <c r="J18" s="15"/>
      <c r="K18" s="15"/>
      <c r="L18" s="15"/>
      <c r="M18" s="15"/>
      <c r="N18" s="15"/>
      <c r="O18" s="15"/>
      <c r="P18" s="15"/>
      <c r="Q18" s="15"/>
      <c r="R18" s="15"/>
      <c r="S18" s="57"/>
      <c r="T18" s="58"/>
      <c r="U18" s="15"/>
      <c r="Z18" s="37"/>
      <c r="AA18" s="15"/>
      <c r="AB18" s="16"/>
      <c r="AG18" t="str">
        <f t="shared" si="0"/>
        <v>Montáž na porobeton</v>
      </c>
      <c r="AH18" t="s">
        <v>128</v>
      </c>
      <c r="AI18" t="s">
        <v>129</v>
      </c>
      <c r="AJ18" t="s">
        <v>130</v>
      </c>
      <c r="AK18" t="s">
        <v>131</v>
      </c>
      <c r="AL18" t="s">
        <v>132</v>
      </c>
      <c r="AM18" t="s">
        <v>133</v>
      </c>
      <c r="AN18" t="s">
        <v>134</v>
      </c>
      <c r="AO18" t="s">
        <v>135</v>
      </c>
      <c r="AP18" t="s">
        <v>136</v>
      </c>
      <c r="BP18" s="15"/>
    </row>
    <row r="19" spans="2:72" ht="15.75" customHeight="1" x14ac:dyDescent="0.25">
      <c r="B19" s="48"/>
      <c r="C19" s="49"/>
      <c r="D19" s="52"/>
      <c r="E19" s="15"/>
      <c r="F19" s="15"/>
      <c r="G19" s="15"/>
      <c r="H19" s="15"/>
      <c r="I19" s="56"/>
      <c r="J19" s="15"/>
      <c r="K19" s="15"/>
      <c r="L19" s="15"/>
      <c r="M19" s="15"/>
      <c r="N19" s="15"/>
      <c r="O19" s="15"/>
      <c r="P19" s="15"/>
      <c r="Q19" s="15"/>
      <c r="R19" s="15"/>
      <c r="S19" s="57"/>
      <c r="T19" s="58"/>
      <c r="U19" s="15"/>
      <c r="X19" s="37"/>
      <c r="Z19" s="37"/>
      <c r="AA19" s="15"/>
      <c r="AB19" s="16"/>
      <c r="AG19" t="str">
        <f t="shared" si="0"/>
        <v>Montáž na opláštění</v>
      </c>
      <c r="AH19" t="s">
        <v>137</v>
      </c>
      <c r="AI19" t="s">
        <v>138</v>
      </c>
      <c r="AJ19" t="s">
        <v>139</v>
      </c>
      <c r="AK19" t="s">
        <v>140</v>
      </c>
      <c r="AL19" t="s">
        <v>141</v>
      </c>
      <c r="AM19" t="s">
        <v>142</v>
      </c>
      <c r="AN19" t="s">
        <v>143</v>
      </c>
      <c r="AO19" t="s">
        <v>144</v>
      </c>
      <c r="AP19" t="s">
        <v>145</v>
      </c>
      <c r="BP19" s="15"/>
    </row>
    <row r="20" spans="2:72" ht="15.75" customHeight="1" x14ac:dyDescent="0.25">
      <c r="B20" s="48"/>
      <c r="C20" s="49"/>
      <c r="D20" s="52"/>
      <c r="E20" s="15"/>
      <c r="F20" s="15"/>
      <c r="G20" s="15"/>
      <c r="H20" s="15"/>
      <c r="I20" s="59" t="str">
        <f>VLOOKUP(AG44,AG2:AR85,$AE$1+1,FALSE)</f>
        <v>nezbytný boční prostor pro motor nebo řetězový pohon ( L nebo R )</v>
      </c>
      <c r="J20" s="59"/>
      <c r="K20" s="59"/>
      <c r="L20" s="59"/>
      <c r="M20" s="59"/>
      <c r="N20" s="59"/>
      <c r="O20" s="59"/>
      <c r="P20" s="59"/>
      <c r="Q20" s="59"/>
      <c r="R20" s="15"/>
      <c r="S20" s="54"/>
      <c r="T20" s="58"/>
      <c r="U20" s="15"/>
      <c r="X20" s="37"/>
      <c r="Z20" s="37"/>
      <c r="AA20" s="15"/>
      <c r="AB20" s="16"/>
      <c r="BP20" s="15"/>
    </row>
    <row r="21" spans="2:72" ht="15.75" x14ac:dyDescent="0.25">
      <c r="B21" s="48"/>
      <c r="C21" s="49"/>
      <c r="D21" s="15"/>
      <c r="E21" s="15"/>
      <c r="F21" s="15"/>
      <c r="G21" s="15"/>
      <c r="H21" s="15"/>
      <c r="I21" s="59"/>
      <c r="J21" s="59"/>
      <c r="K21" s="59"/>
      <c r="L21" s="59"/>
      <c r="M21" s="59"/>
      <c r="N21" s="59"/>
      <c r="O21" s="59"/>
      <c r="P21" s="59"/>
      <c r="Q21" s="59"/>
      <c r="R21" s="15"/>
      <c r="S21" s="54"/>
      <c r="T21" s="58"/>
      <c r="U21" s="15"/>
      <c r="X21" s="37"/>
      <c r="Z21" s="37"/>
      <c r="AA21" s="15"/>
      <c r="AB21" s="16"/>
      <c r="BP21" s="15"/>
    </row>
    <row r="22" spans="2:72" ht="15.75" x14ac:dyDescent="0.25">
      <c r="B22" s="48"/>
      <c r="C22" s="60" t="str">
        <f>"E= "&amp;$P$55</f>
        <v xml:space="preserve">E= </v>
      </c>
      <c r="D22" s="15"/>
      <c r="E22" s="15"/>
      <c r="F22" s="15"/>
      <c r="G22" s="15"/>
      <c r="H22" s="15"/>
      <c r="R22" s="15"/>
      <c r="S22" s="54"/>
      <c r="T22" s="61"/>
      <c r="U22" s="15"/>
      <c r="X22" s="37"/>
      <c r="Z22" s="37"/>
      <c r="AA22" s="15"/>
      <c r="AB22" s="16"/>
      <c r="AG22" t="str">
        <f t="shared" si="0"/>
        <v>PRÁCE, KTERÉ MUSÍ BÝT PROVEDENY ZÁKAZNÍKEM PŘED MONTÁŽÍ, POKUD NEBYLO DOHODNUTO JINAK</v>
      </c>
      <c r="AH22" t="s">
        <v>146</v>
      </c>
      <c r="AI22" t="s">
        <v>147</v>
      </c>
      <c r="AJ22" t="s">
        <v>148</v>
      </c>
      <c r="AK22" t="s">
        <v>149</v>
      </c>
      <c r="AL22" t="s">
        <v>150</v>
      </c>
      <c r="AM22" t="s">
        <v>151</v>
      </c>
      <c r="AN22" t="s">
        <v>152</v>
      </c>
      <c r="AO22" t="s">
        <v>153</v>
      </c>
      <c r="AP22" t="s">
        <v>154</v>
      </c>
      <c r="BP22" s="15"/>
    </row>
    <row r="23" spans="2:72" ht="49.5" customHeight="1" x14ac:dyDescent="0.25">
      <c r="B23" s="48"/>
      <c r="C23" s="60"/>
      <c r="D23" s="15"/>
      <c r="E23" s="15"/>
      <c r="F23" s="15"/>
      <c r="G23" s="15"/>
      <c r="H23" s="15"/>
      <c r="I23" s="62" t="str">
        <f>VLOOKUP(AG45,AG2:AR85,$AE$1+1,FALSE)</f>
        <v>montážní plocha pro řídící jednotku motoru, rozměr 250 x 400 mm</v>
      </c>
      <c r="J23" s="62"/>
      <c r="K23" s="62"/>
      <c r="L23" s="62"/>
      <c r="M23" s="62"/>
      <c r="N23" s="62"/>
      <c r="O23" s="62"/>
      <c r="P23" s="62"/>
      <c r="R23" s="15"/>
      <c r="S23" s="54"/>
      <c r="T23" s="54"/>
      <c r="U23" s="15"/>
      <c r="Z23" s="63"/>
      <c r="AA23" s="15"/>
      <c r="AB23" s="16"/>
      <c r="AG23" t="str">
        <f t="shared" si="0"/>
        <v>Konstrukční:</v>
      </c>
      <c r="AH23" t="s">
        <v>155</v>
      </c>
      <c r="AI23" t="s">
        <v>156</v>
      </c>
      <c r="AJ23" t="s">
        <v>157</v>
      </c>
      <c r="AK23" t="s">
        <v>158</v>
      </c>
      <c r="AL23" t="s">
        <v>159</v>
      </c>
      <c r="AM23" t="s">
        <v>160</v>
      </c>
      <c r="AN23" t="s">
        <v>161</v>
      </c>
      <c r="AO23" t="s">
        <v>162</v>
      </c>
      <c r="AP23" t="s">
        <v>163</v>
      </c>
      <c r="BP23" s="15"/>
    </row>
    <row r="24" spans="2:72" ht="40.5" customHeight="1" x14ac:dyDescent="0.25">
      <c r="B24" s="48"/>
      <c r="C24" s="64" t="str">
        <f>"H= "&amp;J5</f>
        <v xml:space="preserve">H= </v>
      </c>
      <c r="D24" s="15"/>
      <c r="E24" s="15"/>
      <c r="F24" s="15"/>
      <c r="G24" s="15"/>
      <c r="H24" s="15"/>
      <c r="I24" s="62"/>
      <c r="J24" s="62"/>
      <c r="K24" s="62"/>
      <c r="L24" s="62"/>
      <c r="M24" s="62"/>
      <c r="N24" s="62"/>
      <c r="O24" s="62"/>
      <c r="P24" s="62"/>
      <c r="Q24" s="37"/>
      <c r="R24" s="15"/>
      <c r="S24" s="54"/>
      <c r="T24" s="54"/>
      <c r="U24" s="15"/>
      <c r="Z24" s="63"/>
      <c r="AA24" s="15"/>
      <c r="AB24" s="16"/>
      <c r="AG24" t="str">
        <f t="shared" si="0"/>
        <v>Příprava montážních ploch pro vedení vrat a pro pružiny.</v>
      </c>
      <c r="AH24" t="s">
        <v>164</v>
      </c>
      <c r="AI24" t="s">
        <v>165</v>
      </c>
      <c r="AJ24" t="s">
        <v>166</v>
      </c>
      <c r="AK24" t="s">
        <v>167</v>
      </c>
      <c r="AL24" t="s">
        <v>168</v>
      </c>
      <c r="AM24" t="s">
        <v>169</v>
      </c>
      <c r="AN24" t="s">
        <v>170</v>
      </c>
      <c r="AO24" t="s">
        <v>171</v>
      </c>
      <c r="AP24" t="s">
        <v>172</v>
      </c>
      <c r="BP24" s="15"/>
    </row>
    <row r="25" spans="2:72" ht="15.75" x14ac:dyDescent="0.25">
      <c r="B25" s="48"/>
      <c r="C25" s="64"/>
      <c r="D25" s="15"/>
      <c r="E25" s="15"/>
      <c r="F25" s="15"/>
      <c r="G25" s="15"/>
      <c r="H25" s="15"/>
      <c r="I25" s="37" t="str">
        <f>VLOOKUP(AG46,AG2:AR85,$AE$1+1,FALSE)</f>
        <v>osa cca 1.400 až 1.500 mm od podlahy</v>
      </c>
      <c r="J25" s="63"/>
      <c r="K25" s="37"/>
      <c r="L25" s="37"/>
      <c r="M25" s="37"/>
      <c r="N25" s="37"/>
      <c r="O25" s="37"/>
      <c r="P25" s="37"/>
      <c r="Q25" s="37"/>
      <c r="R25" s="15"/>
      <c r="S25" s="54"/>
      <c r="T25" s="54"/>
      <c r="U25" s="15"/>
      <c r="X25" s="37" t="str">
        <f>VLOOKUP($AG$17,$AG$2:$AR$85,$AE$1+1,FALSE)</f>
        <v>Montáž na cihlové zdivo</v>
      </c>
      <c r="Z25" s="63"/>
      <c r="AA25" s="15"/>
      <c r="AB25" s="16"/>
      <c r="AG25" t="str">
        <f t="shared" si="0"/>
        <v>Nezbytné montážní plochy a volný prostor dle nákresu.</v>
      </c>
      <c r="AH25" t="s">
        <v>173</v>
      </c>
      <c r="AI25" t="s">
        <v>174</v>
      </c>
      <c r="AJ25" t="s">
        <v>175</v>
      </c>
      <c r="AK25" t="s">
        <v>176</v>
      </c>
      <c r="AL25" t="s">
        <v>177</v>
      </c>
      <c r="AM25" t="s">
        <v>178</v>
      </c>
      <c r="AN25" t="s">
        <v>179</v>
      </c>
      <c r="AO25" t="s">
        <v>180</v>
      </c>
      <c r="AP25" t="s">
        <v>181</v>
      </c>
      <c r="BP25" s="15"/>
    </row>
    <row r="26" spans="2:72" ht="15.75" customHeight="1" x14ac:dyDescent="0.25">
      <c r="B26" s="48"/>
      <c r="C26" s="64"/>
      <c r="D26" s="15"/>
      <c r="E26" s="15"/>
      <c r="F26" s="15"/>
      <c r="G26" s="15"/>
      <c r="H26" s="15"/>
      <c r="I26" s="37"/>
      <c r="J26" s="63"/>
      <c r="K26" s="37"/>
      <c r="L26" s="37"/>
      <c r="M26" s="37"/>
      <c r="N26" s="37"/>
      <c r="O26" s="37"/>
      <c r="P26" s="37"/>
      <c r="Q26" s="37"/>
      <c r="R26" s="15"/>
      <c r="S26" s="65">
        <f>J5</f>
        <v>0</v>
      </c>
      <c r="T26" s="54"/>
      <c r="U26" s="15"/>
      <c r="X26" s="37"/>
      <c r="Z26" s="63"/>
      <c r="AA26" s="15"/>
      <c r="AB26" s="16"/>
      <c r="AG26" t="str">
        <f t="shared" si="0"/>
        <v xml:space="preserve">Elekrická příprava (pro elektricky ovládaná sekční vrata): </v>
      </c>
      <c r="AH26" t="s">
        <v>182</v>
      </c>
      <c r="AI26" t="s">
        <v>183</v>
      </c>
      <c r="AJ26" t="s">
        <v>184</v>
      </c>
      <c r="AK26" t="s">
        <v>185</v>
      </c>
      <c r="AL26" t="s">
        <v>186</v>
      </c>
      <c r="AM26" t="s">
        <v>187</v>
      </c>
      <c r="AN26" t="s">
        <v>188</v>
      </c>
      <c r="AO26" t="s">
        <v>189</v>
      </c>
      <c r="AP26" t="s">
        <v>190</v>
      </c>
      <c r="BP26" s="15"/>
    </row>
    <row r="27" spans="2:72" ht="15.75" x14ac:dyDescent="0.25">
      <c r="B27" s="48"/>
      <c r="C27" s="64"/>
      <c r="D27" s="15"/>
      <c r="E27" s="15"/>
      <c r="F27" s="15"/>
      <c r="G27" s="15"/>
      <c r="H27" s="15"/>
      <c r="I27" s="62" t="str">
        <f>VLOOKUP(AG47,AG2:AR85,$AE$1+1,FALSE)</f>
        <v>zásuvka CEE 16 A, 5P, 400 V, jištěno 6 A (10 A) jističem, proudový chránič I=30 mA</v>
      </c>
      <c r="J27" s="62"/>
      <c r="K27" s="62"/>
      <c r="L27" s="62"/>
      <c r="M27" s="62"/>
      <c r="N27" s="62"/>
      <c r="O27" s="62"/>
      <c r="P27" s="62"/>
      <c r="Q27" s="37"/>
      <c r="R27" s="15"/>
      <c r="S27" s="65"/>
      <c r="T27" s="54"/>
      <c r="U27" s="15"/>
      <c r="X27" s="37"/>
      <c r="Z27" s="63"/>
      <c r="AA27" s="15"/>
      <c r="AB27" s="16"/>
      <c r="AG27" t="str">
        <f t="shared" si="0"/>
        <v>Zásuvka CEE 16 A, 5P, 400 V = zásuvka s nulovým a zemnícím vodičem</v>
      </c>
      <c r="AH27" t="s">
        <v>191</v>
      </c>
      <c r="AI27" t="s">
        <v>192</v>
      </c>
      <c r="AJ27" t="s">
        <v>193</v>
      </c>
      <c r="AK27" t="s">
        <v>194</v>
      </c>
      <c r="AL27" t="s">
        <v>195</v>
      </c>
      <c r="AM27" t="s">
        <v>196</v>
      </c>
      <c r="AN27" t="s">
        <v>197</v>
      </c>
      <c r="AO27" t="s">
        <v>198</v>
      </c>
      <c r="AP27" t="s">
        <v>199</v>
      </c>
      <c r="BP27" s="15"/>
    </row>
    <row r="28" spans="2:72" ht="15.75" customHeight="1" x14ac:dyDescent="0.25">
      <c r="B28" s="48"/>
      <c r="C28" s="64"/>
      <c r="D28" s="15"/>
      <c r="E28" s="15"/>
      <c r="F28" s="15"/>
      <c r="G28" s="15"/>
      <c r="H28" s="15"/>
      <c r="I28" s="62"/>
      <c r="J28" s="62"/>
      <c r="K28" s="62"/>
      <c r="L28" s="62"/>
      <c r="M28" s="62"/>
      <c r="N28" s="62"/>
      <c r="O28" s="62"/>
      <c r="P28" s="62"/>
      <c r="Q28" s="15"/>
      <c r="R28" s="15"/>
      <c r="S28" s="66" t="s">
        <v>200</v>
      </c>
      <c r="T28" s="15"/>
      <c r="U28" s="15"/>
      <c r="AB28" s="16"/>
      <c r="AG28" t="str">
        <f t="shared" si="0"/>
        <v>Zajistit vhodnou montážní plochu pro řídící jednotku motoru 250 x 400 mm</v>
      </c>
      <c r="AH28" t="s">
        <v>201</v>
      </c>
      <c r="AI28" t="s">
        <v>202</v>
      </c>
      <c r="AJ28" t="s">
        <v>203</v>
      </c>
      <c r="AK28" t="s">
        <v>204</v>
      </c>
      <c r="AL28" t="s">
        <v>205</v>
      </c>
      <c r="AM28" t="s">
        <v>206</v>
      </c>
      <c r="AN28" t="s">
        <v>207</v>
      </c>
      <c r="AO28" t="s">
        <v>208</v>
      </c>
      <c r="AP28" t="s">
        <v>209</v>
      </c>
      <c r="BP28" s="15"/>
    </row>
    <row r="29" spans="2:72" ht="15.75" x14ac:dyDescent="0.25">
      <c r="B29" s="48"/>
      <c r="C29" s="6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7" t="str">
        <f>VLOOKUP($AG$18,$AG$2:$AR$85,$AE$1+1,FALSE)</f>
        <v>Montáž na porobeton</v>
      </c>
      <c r="AB29" s="16"/>
      <c r="BP29" s="15"/>
      <c r="BS29" s="15"/>
      <c r="BT29" s="15"/>
    </row>
    <row r="30" spans="2:72" x14ac:dyDescent="0.25">
      <c r="B30" s="4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AA30" s="15"/>
      <c r="AB30" s="16"/>
      <c r="BP30" s="15"/>
      <c r="BS30" s="15"/>
      <c r="BT30" s="15"/>
    </row>
    <row r="31" spans="2:72" ht="15.75" x14ac:dyDescent="0.25">
      <c r="B31" s="48"/>
      <c r="C31" s="15"/>
      <c r="D31" s="6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AA31" s="15"/>
      <c r="AB31" s="16"/>
      <c r="AG31" t="str">
        <f t="shared" si="0"/>
        <v>NEZBYTNÁ MONTÁŽNÍ PLOCHA</v>
      </c>
      <c r="AH31" t="s">
        <v>210</v>
      </c>
      <c r="AI31" t="s">
        <v>211</v>
      </c>
      <c r="AJ31" t="s">
        <v>212</v>
      </c>
      <c r="AK31" t="s">
        <v>213</v>
      </c>
      <c r="AL31" t="s">
        <v>214</v>
      </c>
      <c r="AM31" t="s">
        <v>215</v>
      </c>
      <c r="AN31" t="s">
        <v>216</v>
      </c>
      <c r="AO31" t="s">
        <v>217</v>
      </c>
      <c r="AP31" t="s">
        <v>218</v>
      </c>
      <c r="BP31" s="15"/>
      <c r="BS31" s="15"/>
      <c r="BT31" s="15"/>
    </row>
    <row r="32" spans="2:72" x14ac:dyDescent="0.25">
      <c r="B32" s="48"/>
      <c r="C32" s="15"/>
      <c r="D32" s="15"/>
      <c r="E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AA32" s="69"/>
      <c r="AB32" s="16"/>
      <c r="AG32" t="str">
        <f t="shared" si="0"/>
        <v>DODATEČNÉ MONTÁŽNÍ PLOCHY PRO KONZOLY</v>
      </c>
      <c r="AH32" t="s">
        <v>219</v>
      </c>
      <c r="AI32" t="s">
        <v>220</v>
      </c>
      <c r="AJ32" t="s">
        <v>221</v>
      </c>
      <c r="AK32" t="s">
        <v>222</v>
      </c>
      <c r="AL32" t="s">
        <v>223</v>
      </c>
      <c r="AM32" t="s">
        <v>224</v>
      </c>
      <c r="AN32" t="s">
        <v>225</v>
      </c>
      <c r="AO32" t="s">
        <v>226</v>
      </c>
      <c r="AP32" t="s">
        <v>227</v>
      </c>
      <c r="BP32" s="15"/>
      <c r="BS32" s="15"/>
      <c r="BT32" s="15"/>
    </row>
    <row r="33" spans="1:72" x14ac:dyDescent="0.25">
      <c r="B33" s="48"/>
      <c r="C33" s="70">
        <f>IF(AND($J$7=$AG$94,$Q$7=$AG$98),420,IF(AND($J$7=$AG$95,$Q$7=$AG$98),420,270))</f>
        <v>270</v>
      </c>
      <c r="D33" s="42"/>
      <c r="E33" s="71"/>
      <c r="F33" s="72">
        <f>$J$3</f>
        <v>0</v>
      </c>
      <c r="G33" s="15"/>
      <c r="H33" s="73">
        <f>IF(AND($J$7=$AG$94,$Q$7=$AG$99),420,IF(AND($J$7=$AG$95,$Q$7=$AG$99),420,270))</f>
        <v>270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62" t="str">
        <f>VLOOKUP($AG$19,$AG$2:$AR$85,$AE$1+1,FALSE)</f>
        <v>Montáž na opláštění</v>
      </c>
      <c r="Y33" s="62"/>
      <c r="Z33" s="62"/>
      <c r="AA33" s="62"/>
      <c r="AB33" s="74"/>
      <c r="AG33" t="str">
        <f t="shared" si="0"/>
        <v>NEZBYTNÝ VOLNÝ PROSTOR</v>
      </c>
      <c r="AH33" t="s">
        <v>228</v>
      </c>
      <c r="AI33" t="s">
        <v>229</v>
      </c>
      <c r="AJ33" t="s">
        <v>230</v>
      </c>
      <c r="AK33" t="s">
        <v>231</v>
      </c>
      <c r="AL33" t="s">
        <v>232</v>
      </c>
      <c r="AM33" t="s">
        <v>233</v>
      </c>
      <c r="AN33" t="s">
        <v>234</v>
      </c>
      <c r="AO33" t="s">
        <v>235</v>
      </c>
      <c r="AP33" t="s">
        <v>236</v>
      </c>
      <c r="BP33" s="15"/>
      <c r="BS33" s="15"/>
      <c r="BT33" s="15"/>
    </row>
    <row r="34" spans="1:72" x14ac:dyDescent="0.25">
      <c r="B34" s="4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62"/>
      <c r="Y34" s="62"/>
      <c r="Z34" s="62"/>
      <c r="AA34" s="62"/>
      <c r="AB34" s="74"/>
      <c r="AG34" t="str">
        <f t="shared" si="0"/>
        <v>VOLNÝ PROSTOR PRO MOTOR/ŘETĚZ.PŘEVOD</v>
      </c>
      <c r="AH34" t="s">
        <v>237</v>
      </c>
      <c r="AI34" t="s">
        <v>238</v>
      </c>
      <c r="AJ34" t="s">
        <v>239</v>
      </c>
      <c r="AK34" t="s">
        <v>240</v>
      </c>
      <c r="AL34" t="s">
        <v>241</v>
      </c>
      <c r="AM34" t="s">
        <v>242</v>
      </c>
      <c r="AN34" t="s">
        <v>243</v>
      </c>
      <c r="AO34" t="s">
        <v>244</v>
      </c>
      <c r="AP34" t="s">
        <v>245</v>
      </c>
      <c r="BP34" s="15"/>
      <c r="BS34" s="15"/>
      <c r="BT34" s="15"/>
    </row>
    <row r="35" spans="1:72" ht="21" x14ac:dyDescent="0.35">
      <c r="B35" s="48"/>
      <c r="C35" s="15"/>
      <c r="D35" s="15"/>
      <c r="E35" s="75" t="str">
        <f>VLOOKUP(AG7,AG2:AR85,$AE$1+1,FALSE)</f>
        <v>ŘEZ B-B</v>
      </c>
      <c r="F35" s="75"/>
      <c r="G35" s="75"/>
      <c r="H35" s="15"/>
      <c r="I35" s="15"/>
      <c r="J35" s="15"/>
      <c r="K35" s="76" t="s">
        <v>246</v>
      </c>
      <c r="L35" s="15"/>
      <c r="M35" s="37" t="str">
        <f>VLOOKUP(AG37,AG2:AR85,$AE$1+1,FALSE)</f>
        <v>sklon podlahy</v>
      </c>
      <c r="N35" s="63"/>
      <c r="O35" s="3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BP35" s="15"/>
      <c r="BS35" s="15"/>
      <c r="BT35" s="15"/>
    </row>
    <row r="36" spans="1:72" ht="15.75" x14ac:dyDescent="0.25">
      <c r="B36" s="4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7"/>
      <c r="O36" s="6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  <c r="BP36" s="15"/>
      <c r="BS36" s="15"/>
      <c r="BT36" s="15"/>
    </row>
    <row r="37" spans="1:72" ht="15.75" x14ac:dyDescent="0.25">
      <c r="B37" s="4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7"/>
      <c r="O37" s="6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G37" t="str">
        <f t="shared" si="0"/>
        <v>sklon podlahy</v>
      </c>
      <c r="AH37" t="s">
        <v>247</v>
      </c>
      <c r="AI37" t="s">
        <v>248</v>
      </c>
      <c r="AJ37" t="s">
        <v>249</v>
      </c>
      <c r="AK37" t="s">
        <v>250</v>
      </c>
      <c r="AL37" t="s">
        <v>251</v>
      </c>
      <c r="AM37" t="s">
        <v>252</v>
      </c>
      <c r="AN37" t="s">
        <v>253</v>
      </c>
      <c r="AO37" t="s">
        <v>254</v>
      </c>
      <c r="AP37" t="s">
        <v>255</v>
      </c>
      <c r="BP37" s="15"/>
      <c r="BS37" s="15"/>
      <c r="BT37" s="15"/>
    </row>
    <row r="38" spans="1:72" ht="15.75" x14ac:dyDescent="0.25">
      <c r="B38" s="4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7"/>
      <c r="O38" s="6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G38" t="str">
        <f t="shared" si="0"/>
        <v>směrem ven</v>
      </c>
      <c r="AH38" t="s">
        <v>256</v>
      </c>
      <c r="AI38" t="s">
        <v>257</v>
      </c>
      <c r="AJ38" t="s">
        <v>258</v>
      </c>
      <c r="AK38" t="s">
        <v>259</v>
      </c>
      <c r="AL38" t="s">
        <v>260</v>
      </c>
      <c r="AM38" t="s">
        <v>261</v>
      </c>
      <c r="AN38" t="s">
        <v>262</v>
      </c>
      <c r="AO38" t="s">
        <v>263</v>
      </c>
      <c r="BP38" s="15"/>
      <c r="BS38" s="15"/>
      <c r="BT38" s="15"/>
    </row>
    <row r="39" spans="1:72" ht="15.75" customHeight="1" x14ac:dyDescent="0.25">
      <c r="B39" s="4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7"/>
      <c r="O39" s="6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G39" t="str">
        <f t="shared" si="0"/>
        <v>sklon 3%</v>
      </c>
      <c r="AH39" t="s">
        <v>264</v>
      </c>
      <c r="AI39" t="s">
        <v>265</v>
      </c>
      <c r="AJ39" t="s">
        <v>266</v>
      </c>
      <c r="AK39" t="s">
        <v>267</v>
      </c>
      <c r="AL39" t="s">
        <v>268</v>
      </c>
      <c r="AM39" t="s">
        <v>269</v>
      </c>
      <c r="AN39" t="s">
        <v>270</v>
      </c>
      <c r="AO39" t="s">
        <v>271</v>
      </c>
      <c r="AP39" t="s">
        <v>272</v>
      </c>
      <c r="BP39" s="15"/>
      <c r="BS39" s="15"/>
      <c r="BT39" s="15"/>
    </row>
    <row r="40" spans="1:72" ht="15.75" x14ac:dyDescent="0.25">
      <c r="B40" s="48"/>
      <c r="C40" s="15"/>
      <c r="D40" s="15"/>
      <c r="E40" s="77"/>
      <c r="F40" s="72">
        <f>$C$33+$F$33+$H$33</f>
        <v>540</v>
      </c>
      <c r="G40" s="72"/>
      <c r="H40" s="15"/>
      <c r="I40" s="15"/>
      <c r="J40" s="15"/>
      <c r="K40" s="15"/>
      <c r="L40" s="15"/>
      <c r="M40" s="15"/>
      <c r="N40" s="37"/>
      <c r="O40" s="6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G40" t="str">
        <f t="shared" si="0"/>
        <v>směrem ven</v>
      </c>
      <c r="AH40" t="s">
        <v>256</v>
      </c>
      <c r="AI40" t="s">
        <v>273</v>
      </c>
      <c r="AJ40" t="s">
        <v>274</v>
      </c>
      <c r="AK40" t="s">
        <v>259</v>
      </c>
      <c r="AL40" t="s">
        <v>251</v>
      </c>
      <c r="AM40" t="s">
        <v>275</v>
      </c>
      <c r="AN40" t="s">
        <v>276</v>
      </c>
      <c r="AO40" t="s">
        <v>277</v>
      </c>
      <c r="BP40" s="15"/>
      <c r="BS40" s="15"/>
      <c r="BT40" s="15"/>
    </row>
    <row r="41" spans="1:72" ht="15.75" x14ac:dyDescent="0.25">
      <c r="B41" s="4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7"/>
      <c r="O41" s="63"/>
      <c r="P41" s="15"/>
      <c r="Q41" s="15"/>
      <c r="R41" s="78" t="str">
        <f>VLOOKUP(AG31,AG2:AR85,$AE$1+1,FALSE)</f>
        <v>NEZBYTNÁ MONTÁŽNÍ PLOCHA</v>
      </c>
      <c r="S41" s="78"/>
      <c r="T41" s="78"/>
      <c r="U41" s="78"/>
      <c r="V41" s="78"/>
      <c r="W41" s="78"/>
      <c r="X41" s="78" t="str">
        <f>VLOOKUP(AG33,AG4:AR86,$AE$1+1,FALSE)</f>
        <v>NEZBYTNÝ VOLNÝ PROSTOR</v>
      </c>
      <c r="Y41" s="78"/>
      <c r="Z41" s="78"/>
      <c r="AA41" s="78"/>
      <c r="AB41" s="79"/>
      <c r="AG41" t="str">
        <f t="shared" si="0"/>
        <v>sklon podlahy</v>
      </c>
      <c r="AH41" t="s">
        <v>247</v>
      </c>
      <c r="AI41" t="s">
        <v>278</v>
      </c>
      <c r="AJ41" t="s">
        <v>279</v>
      </c>
      <c r="AK41" t="s">
        <v>250</v>
      </c>
      <c r="AL41" t="s">
        <v>280</v>
      </c>
      <c r="AM41" t="s">
        <v>281</v>
      </c>
      <c r="AN41" t="s">
        <v>282</v>
      </c>
      <c r="AO41" t="s">
        <v>283</v>
      </c>
      <c r="AP41" t="s">
        <v>284</v>
      </c>
      <c r="BP41" s="15"/>
      <c r="BS41" s="15"/>
      <c r="BT41" s="15"/>
    </row>
    <row r="42" spans="1:72" ht="15.75" x14ac:dyDescent="0.25">
      <c r="B42" s="4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7"/>
      <c r="O42" s="63"/>
      <c r="P42" s="15"/>
      <c r="Q42" s="15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BP42" s="15"/>
      <c r="BS42" s="15"/>
      <c r="BT42" s="15"/>
    </row>
    <row r="43" spans="1:72" x14ac:dyDescent="0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P43" s="15"/>
      <c r="Q43" s="15"/>
      <c r="R43" s="78" t="str">
        <f>VLOOKUP(AG32,AG4:AR86,$AE$1+1,FALSE)</f>
        <v>DODATEČNÉ MONTÁŽNÍ PLOCHY PRO KONZOLY</v>
      </c>
      <c r="S43" s="78"/>
      <c r="T43" s="78"/>
      <c r="U43" s="78"/>
      <c r="V43" s="78"/>
      <c r="W43" s="78"/>
      <c r="X43" s="80"/>
      <c r="Y43" s="80"/>
      <c r="Z43" s="80"/>
      <c r="AA43" s="80"/>
      <c r="AB43" s="81"/>
      <c r="BP43" s="15"/>
      <c r="BS43" s="15"/>
      <c r="BT43" s="15"/>
    </row>
    <row r="44" spans="1:72" x14ac:dyDescent="0.25">
      <c r="A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P44" s="15"/>
      <c r="Q44" s="15"/>
      <c r="R44" s="15"/>
      <c r="S44" s="15"/>
      <c r="T44" s="15"/>
      <c r="U44" s="15"/>
      <c r="V44" s="15"/>
      <c r="W44" s="15"/>
      <c r="X44" s="80"/>
      <c r="Y44" s="80"/>
      <c r="Z44" s="80"/>
      <c r="AA44" s="80"/>
      <c r="AB44" s="81"/>
      <c r="AC44" s="15"/>
      <c r="AG44" t="str">
        <f t="shared" si="0"/>
        <v>nezbytný boční prostor pro motor nebo řetězový pohon ( L nebo R )</v>
      </c>
      <c r="AH44" t="s">
        <v>285</v>
      </c>
      <c r="AI44" t="s">
        <v>286</v>
      </c>
      <c r="AJ44" t="s">
        <v>287</v>
      </c>
      <c r="AK44" t="s">
        <v>288</v>
      </c>
      <c r="AL44" t="s">
        <v>289</v>
      </c>
      <c r="AM44" t="s">
        <v>290</v>
      </c>
      <c r="AN44" t="s">
        <v>291</v>
      </c>
      <c r="AO44" t="s">
        <v>292</v>
      </c>
      <c r="AP44" t="s">
        <v>293</v>
      </c>
      <c r="BP44" s="15"/>
      <c r="BS44" s="15"/>
      <c r="BT44" s="15"/>
    </row>
    <row r="45" spans="1:72" ht="15.75" x14ac:dyDescent="0.25">
      <c r="A45" s="16"/>
      <c r="B45" s="37" t="str">
        <f>VLOOKUP(AG8,AG2:AR85,$AE$1+1,FALSE)</f>
        <v>POZNÁMKA:</v>
      </c>
      <c r="C45" s="37"/>
      <c r="D45" s="37"/>
      <c r="E45" s="37"/>
      <c r="F45" s="37"/>
      <c r="G45" s="37"/>
      <c r="H45" s="37"/>
      <c r="I45" s="37"/>
      <c r="J45" s="37"/>
      <c r="K45" s="3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15"/>
      <c r="AG45" t="str">
        <f t="shared" si="0"/>
        <v>montážní plocha pro řídící jednotku motoru, rozměr 250 x 400 mm</v>
      </c>
      <c r="AH45" t="s">
        <v>294</v>
      </c>
      <c r="AI45" t="s">
        <v>295</v>
      </c>
      <c r="AJ45" t="s">
        <v>296</v>
      </c>
      <c r="AK45" t="s">
        <v>297</v>
      </c>
      <c r="AL45" t="s">
        <v>298</v>
      </c>
      <c r="AM45" t="s">
        <v>299</v>
      </c>
      <c r="AN45" t="s">
        <v>300</v>
      </c>
      <c r="AO45" t="s">
        <v>301</v>
      </c>
      <c r="AP45" t="s">
        <v>302</v>
      </c>
      <c r="BP45" s="15"/>
      <c r="BS45" s="15"/>
      <c r="BT45" s="15"/>
    </row>
    <row r="46" spans="1:72" ht="15.75" x14ac:dyDescent="0.25">
      <c r="A46" s="16"/>
      <c r="B46" s="63"/>
      <c r="C46" s="37"/>
      <c r="D46" s="37"/>
      <c r="E46" s="37"/>
      <c r="F46" s="37"/>
      <c r="G46" s="37"/>
      <c r="H46" s="37"/>
      <c r="I46" s="37"/>
      <c r="J46" s="37"/>
      <c r="K46" s="3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5"/>
      <c r="AG46" t="str">
        <f t="shared" si="0"/>
        <v>osa cca 1.400 až 1.500 mm od podlahy</v>
      </c>
      <c r="AH46" t="s">
        <v>303</v>
      </c>
      <c r="AI46" t="s">
        <v>304</v>
      </c>
      <c r="AJ46" t="s">
        <v>305</v>
      </c>
      <c r="AK46" t="s">
        <v>306</v>
      </c>
      <c r="AL46" t="s">
        <v>307</v>
      </c>
      <c r="AM46" t="s">
        <v>308</v>
      </c>
      <c r="AN46" t="s">
        <v>309</v>
      </c>
      <c r="AO46" t="s">
        <v>310</v>
      </c>
      <c r="AP46" t="s">
        <v>311</v>
      </c>
      <c r="BP46" s="15"/>
      <c r="BS46" s="15"/>
      <c r="BT46" s="15"/>
    </row>
    <row r="47" spans="1:72" ht="15.75" x14ac:dyDescent="0.25">
      <c r="B47" s="82" t="str">
        <f>VLOOKUP(AG50,AG2:AR85,$AE$1+1,FALSE)</f>
        <v>Stěna nad překladem, stěny vedle otvoru a plochy pro montáž konzol musí být rovné a v jedné rovině.</v>
      </c>
      <c r="C47" s="37"/>
      <c r="D47" s="37"/>
      <c r="E47" s="37"/>
      <c r="F47" s="37"/>
      <c r="G47" s="37"/>
      <c r="H47" s="37"/>
      <c r="I47" s="37"/>
      <c r="J47" s="37"/>
      <c r="K47" s="37"/>
      <c r="L47" s="15"/>
      <c r="M47" s="15"/>
      <c r="N47" s="15"/>
      <c r="O47" s="15"/>
      <c r="Q47" s="15"/>
      <c r="R47" s="83" t="str">
        <f>VLOOKUP(AG22,AG2:AR85,$AE$1+1,FALSE)</f>
        <v>PRÁCE, KTERÉ MUSÍ BÝT PROVEDENY ZÁKAZNÍKEM PŘED MONTÁŽÍ, POKUD NEBYLO DOHODNUTO JINAK</v>
      </c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5"/>
      <c r="AG47" t="str">
        <f t="shared" si="0"/>
        <v>zásuvka CEE 16 A, 5P, 400 V, jištěno 6 A (10 A) jističem, proudový chránič I=30 mA</v>
      </c>
      <c r="AH47" t="s">
        <v>312</v>
      </c>
      <c r="AI47" t="s">
        <v>313</v>
      </c>
      <c r="AJ47" t="s">
        <v>314</v>
      </c>
      <c r="AK47" t="s">
        <v>315</v>
      </c>
      <c r="AL47" t="s">
        <v>316</v>
      </c>
      <c r="AM47" t="s">
        <v>317</v>
      </c>
      <c r="AN47" t="s">
        <v>318</v>
      </c>
      <c r="AO47" t="s">
        <v>319</v>
      </c>
      <c r="AP47" t="s">
        <v>320</v>
      </c>
      <c r="BP47" s="15"/>
      <c r="BS47" s="15"/>
      <c r="BT47" s="15"/>
    </row>
    <row r="48" spans="1:72" ht="15.75" x14ac:dyDescent="0.25">
      <c r="B48" s="82" t="str">
        <f>VLOOKUP(AG51,AG2:AR85,$AE$1+1,FALSE)</f>
        <v>Otvor musí být svislý a obdélníkový.</v>
      </c>
      <c r="C48" s="37"/>
      <c r="D48" s="37"/>
      <c r="E48" s="37"/>
      <c r="F48" s="37"/>
      <c r="G48" s="37"/>
      <c r="H48" s="37"/>
      <c r="I48" s="37"/>
      <c r="J48" s="37"/>
      <c r="K48" s="37"/>
      <c r="L48" s="15"/>
      <c r="M48" s="15"/>
      <c r="N48" s="15"/>
      <c r="O48" s="15"/>
      <c r="Q48" s="15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15"/>
      <c r="BP48" s="15"/>
      <c r="BS48" s="15"/>
      <c r="BT48" s="15"/>
    </row>
    <row r="49" spans="2:72" ht="15.75" x14ac:dyDescent="0.25">
      <c r="B49" s="82" t="str">
        <f>VLOOKUP(AG52,AG2:AR85,$AE$1+1,FALSE)</f>
        <v>Podlaha musí být rovná a vodorovná.</v>
      </c>
      <c r="C49" s="37"/>
      <c r="D49" s="37"/>
      <c r="E49" s="37"/>
      <c r="F49" s="37"/>
      <c r="G49" s="37"/>
      <c r="H49" s="37"/>
      <c r="I49" s="37"/>
      <c r="J49" s="37"/>
      <c r="K49" s="37"/>
      <c r="L49" s="15"/>
      <c r="M49" s="15"/>
      <c r="N49" s="15"/>
      <c r="O49" s="15"/>
      <c r="Q49" s="15"/>
      <c r="R49" s="15" t="str">
        <f>VLOOKUP(AG23,AG2:AR85,$AE$1+1,FALSE)</f>
        <v>Konstrukční:</v>
      </c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5"/>
      <c r="BP49" s="15"/>
      <c r="BS49" s="15"/>
      <c r="BT49" s="15"/>
    </row>
    <row r="50" spans="2:72" ht="16.5" thickBot="1" x14ac:dyDescent="0.3">
      <c r="B50" s="82"/>
      <c r="C50" s="37"/>
      <c r="D50" s="37"/>
      <c r="E50" s="37"/>
      <c r="F50" s="37"/>
      <c r="G50" s="37"/>
      <c r="H50" s="37"/>
      <c r="I50" s="37"/>
      <c r="J50" s="37"/>
      <c r="K50" s="37"/>
      <c r="L50" s="15"/>
      <c r="M50" s="15"/>
      <c r="N50" s="15"/>
      <c r="O50" s="15"/>
      <c r="P50" s="1"/>
      <c r="Q50" s="15"/>
      <c r="R50" s="85" t="str">
        <f>VLOOKUP(AG24,AG2:AR85,$AE$1+1,FALSE)</f>
        <v>Příprava montážních ploch pro vedení vrat a pro pružiny.</v>
      </c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5"/>
      <c r="AG50" t="str">
        <f t="shared" si="0"/>
        <v>Stěna nad překladem, stěny vedle otvoru a plochy pro montáž konzol musí být rovné a v jedné rovině.</v>
      </c>
      <c r="AH50" t="s">
        <v>321</v>
      </c>
      <c r="AI50" t="s">
        <v>322</v>
      </c>
      <c r="AJ50" t="s">
        <v>323</v>
      </c>
      <c r="AK50" t="s">
        <v>324</v>
      </c>
      <c r="AL50" t="s">
        <v>325</v>
      </c>
      <c r="AM50" t="s">
        <v>326</v>
      </c>
      <c r="AN50" t="s">
        <v>327</v>
      </c>
      <c r="AO50" t="s">
        <v>328</v>
      </c>
      <c r="AP50" t="s">
        <v>329</v>
      </c>
      <c r="BP50" s="15"/>
      <c r="BS50" s="15"/>
      <c r="BT50" s="15"/>
    </row>
    <row r="51" spans="2:72" ht="15.75" thickBot="1" x14ac:dyDescent="0.3">
      <c r="B51" s="87" t="str">
        <f>VLOOKUP(AG55,AG2:AR85,$AE$1+1,FALSE)</f>
        <v>Rozměry jsou v mm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1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G51" t="str">
        <f t="shared" si="0"/>
        <v>Otvor musí být svislý a obdélníkový.</v>
      </c>
      <c r="AH51" t="s">
        <v>330</v>
      </c>
      <c r="AI51" t="s">
        <v>331</v>
      </c>
      <c r="AJ51" t="s">
        <v>332</v>
      </c>
      <c r="AK51" t="s">
        <v>333</v>
      </c>
      <c r="AL51" t="s">
        <v>334</v>
      </c>
      <c r="AM51" t="s">
        <v>335</v>
      </c>
      <c r="AN51" t="s">
        <v>336</v>
      </c>
      <c r="AO51" t="s">
        <v>337</v>
      </c>
      <c r="AP51" t="s">
        <v>338</v>
      </c>
      <c r="BP51" s="15"/>
      <c r="BS51" s="15"/>
      <c r="BT51" s="15"/>
    </row>
    <row r="52" spans="2:72" ht="15.75" thickBot="1" x14ac:dyDescent="0.3">
      <c r="B52" s="90" t="s">
        <v>339</v>
      </c>
      <c r="C52" s="1" t="str">
        <f>VLOOKUP(AG56,AG2:AR85,$AE$1+1,FALSE)</f>
        <v>Šířka otvoru</v>
      </c>
      <c r="D52" s="88"/>
      <c r="E52" s="1"/>
      <c r="F52" s="89"/>
      <c r="G52" s="91" t="str">
        <f>VLOOKUP(AG65,AG6:AR88,$AE$1+1,FALSE)</f>
        <v>Ruční ovládání</v>
      </c>
      <c r="H52" s="92"/>
      <c r="I52" s="92"/>
      <c r="J52" s="92"/>
      <c r="K52" s="91"/>
      <c r="L52" s="93"/>
      <c r="M52" s="88" t="str">
        <f>VLOOKUP(AG70,AG6:AR88,$AE$1+1,FALSE)</f>
        <v>Volný prostor nad překladem</v>
      </c>
      <c r="N52" s="88"/>
      <c r="O52" s="88"/>
      <c r="P52" s="89"/>
      <c r="Q52" s="15"/>
      <c r="R52" s="15" t="str">
        <f>VLOOKUP(AG25,AG2:AR85,$AE$1+1,FALSE)</f>
        <v>Nezbytné montážní plochy a volný prostor dle nákresu.</v>
      </c>
      <c r="S52" s="15"/>
      <c r="T52" s="15"/>
      <c r="U52" s="15"/>
      <c r="V52" s="15"/>
      <c r="W52" s="15"/>
      <c r="X52" s="15"/>
      <c r="Y52" s="15"/>
      <c r="Z52" s="15"/>
      <c r="AA52" s="15"/>
      <c r="AB52" s="16"/>
      <c r="AG52" t="str">
        <f t="shared" si="0"/>
        <v>Podlaha musí být rovná a vodorovná.</v>
      </c>
      <c r="AH52" t="s">
        <v>340</v>
      </c>
      <c r="AI52" t="s">
        <v>341</v>
      </c>
      <c r="AJ52" t="s">
        <v>342</v>
      </c>
      <c r="AK52" t="s">
        <v>343</v>
      </c>
      <c r="AL52" t="s">
        <v>344</v>
      </c>
      <c r="AM52" t="s">
        <v>345</v>
      </c>
      <c r="AN52" t="s">
        <v>346</v>
      </c>
      <c r="AO52" t="s">
        <v>347</v>
      </c>
      <c r="AP52" t="s">
        <v>348</v>
      </c>
      <c r="BP52" s="15"/>
      <c r="BS52" s="15"/>
      <c r="BT52" s="15"/>
    </row>
    <row r="53" spans="2:72" ht="15.75" thickBot="1" x14ac:dyDescent="0.3">
      <c r="B53" s="90" t="s">
        <v>349</v>
      </c>
      <c r="C53" s="1" t="str">
        <f t="shared" ref="C53:C60" si="1">VLOOKUP(AG57,AG3:AR85,$AE$1+1,FALSE)</f>
        <v>Výška otvoru</v>
      </c>
      <c r="D53" s="88"/>
      <c r="E53" s="88"/>
      <c r="F53" s="89"/>
      <c r="G53" s="90" t="s">
        <v>350</v>
      </c>
      <c r="H53" s="88" t="str">
        <f>VLOOKUP(AG66,AG6:AR88,$AE$1+1,FALSE)</f>
        <v>Obě strany</v>
      </c>
      <c r="I53" s="88"/>
      <c r="K53" s="88"/>
      <c r="L53" s="88" t="s">
        <v>351</v>
      </c>
      <c r="M53" s="90" t="s">
        <v>352</v>
      </c>
      <c r="N53" s="88"/>
      <c r="O53" s="94" t="s">
        <v>353</v>
      </c>
      <c r="P53" s="89" t="str">
        <f>IF(OR(J3="",J5=""),"",$J$5+420)</f>
        <v/>
      </c>
      <c r="Q53" s="15"/>
      <c r="R53" s="15" t="str">
        <f>VLOOKUP(AG26,AG2:AR85,$AE$1+1,FALSE)</f>
        <v xml:space="preserve">Elekrická příprava (pro elektricky ovládaná sekční vrata): </v>
      </c>
      <c r="S53" s="15"/>
      <c r="T53" s="15"/>
      <c r="U53" s="15"/>
      <c r="V53" s="15"/>
      <c r="W53" s="15"/>
      <c r="X53" s="15"/>
      <c r="Y53" s="15"/>
      <c r="Z53" s="15"/>
      <c r="AA53" s="15"/>
      <c r="AB53" s="16"/>
      <c r="BP53" s="15"/>
      <c r="BS53" s="15"/>
      <c r="BT53" s="15"/>
    </row>
    <row r="54" spans="2:72" ht="15.75" thickBot="1" x14ac:dyDescent="0.3">
      <c r="B54" s="90" t="s">
        <v>354</v>
      </c>
      <c r="C54" s="1" t="str">
        <f t="shared" si="1"/>
        <v>Výška stropu</v>
      </c>
      <c r="D54" s="88"/>
      <c r="E54" s="88"/>
      <c r="F54" s="89"/>
      <c r="G54" s="95"/>
      <c r="H54" s="88"/>
      <c r="I54" s="88"/>
      <c r="J54" s="88"/>
      <c r="K54" s="88"/>
      <c r="L54" s="89"/>
      <c r="M54" s="90" t="s">
        <v>355</v>
      </c>
      <c r="N54" s="88"/>
      <c r="O54" s="94" t="s">
        <v>356</v>
      </c>
      <c r="P54" s="89" t="str">
        <f>IF(OR(J3="",J5=""),"",$J$5+150)</f>
        <v/>
      </c>
      <c r="R54" s="15" t="str">
        <f>VLOOKUP(AG27,AG2:AR85,$AE$1+1,FALSE)</f>
        <v>Zásuvka CEE 16 A, 5P, 400 V = zásuvka s nulovým a zemnícím vodičem</v>
      </c>
      <c r="S54" s="15"/>
      <c r="T54" s="15"/>
      <c r="U54" s="15"/>
      <c r="V54" s="15"/>
      <c r="W54" s="15"/>
      <c r="X54" s="15"/>
      <c r="Y54" s="15"/>
      <c r="AB54" s="16"/>
      <c r="BP54" s="15"/>
      <c r="BS54" s="15"/>
      <c r="BT54" s="15"/>
    </row>
    <row r="55" spans="2:72" ht="15.75" thickBot="1" x14ac:dyDescent="0.3">
      <c r="B55" s="90" t="s">
        <v>357</v>
      </c>
      <c r="C55" s="1" t="str">
        <f t="shared" si="1"/>
        <v>Volný prostor nad překladem</v>
      </c>
      <c r="D55" s="88"/>
      <c r="E55" s="88"/>
      <c r="F55" s="89"/>
      <c r="G55" s="96" t="str">
        <f>VLOOKUP(AG67,AG6:AR88,$AE$1+1,FALSE)</f>
        <v>Ovládání elektricky nebo řetězovým převodem</v>
      </c>
      <c r="H55" s="97"/>
      <c r="I55" s="97"/>
      <c r="J55" s="97"/>
      <c r="K55" s="97"/>
      <c r="L55" s="98"/>
      <c r="M55" s="90" t="s">
        <v>358</v>
      </c>
      <c r="N55" s="88"/>
      <c r="O55" s="94" t="s">
        <v>359</v>
      </c>
      <c r="P55" s="99" t="str">
        <f>IF(OR(J3="",J5=""),"","min "&amp;J5+P53)</f>
        <v/>
      </c>
      <c r="AA55" s="1"/>
      <c r="AB55" s="100"/>
      <c r="AG55" t="str">
        <f t="shared" si="0"/>
        <v>Rozměry jsou v mm</v>
      </c>
      <c r="AH55" t="s">
        <v>360</v>
      </c>
      <c r="AI55" t="s">
        <v>361</v>
      </c>
      <c r="AJ55" t="s">
        <v>362</v>
      </c>
      <c r="AK55" t="s">
        <v>363</v>
      </c>
      <c r="AL55" t="s">
        <v>364</v>
      </c>
      <c r="AM55" t="s">
        <v>365</v>
      </c>
      <c r="AN55" t="s">
        <v>366</v>
      </c>
      <c r="AO55" t="s">
        <v>367</v>
      </c>
      <c r="AP55" t="s">
        <v>368</v>
      </c>
      <c r="BP55" s="15"/>
      <c r="BS55" s="15"/>
      <c r="BT55" s="15"/>
    </row>
    <row r="56" spans="2:72" ht="15.75" thickBot="1" x14ac:dyDescent="0.3">
      <c r="B56" s="90" t="s">
        <v>369</v>
      </c>
      <c r="C56" s="1" t="str">
        <f t="shared" si="1"/>
        <v>Výška montážní plochy nad otvorem</v>
      </c>
      <c r="D56" s="88"/>
      <c r="E56" s="88"/>
      <c r="F56" s="89"/>
      <c r="G56" s="90" t="s">
        <v>350</v>
      </c>
      <c r="H56" s="88" t="str">
        <f>VLOOKUP(AG68,AG6:AR88,$AE$1+1,FALSE)</f>
        <v>Motor nebo řetěz. př.</v>
      </c>
      <c r="I56" s="88"/>
      <c r="K56" s="88"/>
      <c r="L56" s="88" t="s">
        <v>370</v>
      </c>
      <c r="M56" s="101" t="str">
        <f>VLOOKUP(AG71,AG6:AR88,$AE$1+1,FALSE)</f>
        <v>Osa hřídele nad překladem</v>
      </c>
      <c r="N56" s="102"/>
      <c r="O56" s="102"/>
      <c r="P56" s="103"/>
      <c r="Q56" s="15"/>
      <c r="R56" s="104" t="str">
        <f>VLOOKUP(AG74,AG2:AR85,$AE$1+1,FALSE)</f>
        <v>Sestavil:</v>
      </c>
      <c r="S56" s="105"/>
      <c r="T56" s="104" t="str">
        <f>VLOOKUP(AG75,AG2:AR85,$AE$1+1,FALSE)</f>
        <v>Upravil:</v>
      </c>
      <c r="U56" s="105"/>
      <c r="V56" s="104" t="str">
        <f>VLOOKUP(AG76,AG2:AR85,$AE$1+1,FALSE)</f>
        <v>Schváleno - datum:</v>
      </c>
      <c r="W56" s="105"/>
      <c r="X56" s="104" t="str">
        <f>VLOOKUP(AG77,AG2:AR85,$AE$1+1,FALSE)</f>
        <v>Název souboru:</v>
      </c>
      <c r="Y56" s="105"/>
      <c r="Z56" s="106" t="str">
        <f>VLOOKUP(AG78,AG2:AR85,$AE$1+1,FALSE)</f>
        <v>Datum:</v>
      </c>
      <c r="AA56" s="90" t="str">
        <f>VLOOKUP(AG79,AG2:AR85,$AE$1+1,FALSE)</f>
        <v>Měřítko</v>
      </c>
      <c r="AB56" s="34" t="str">
        <f>VLOOKUP(AG80,AG2:AR85,$AE$1+1,FALSE)</f>
        <v xml:space="preserve">Formát: </v>
      </c>
      <c r="AG56" t="str">
        <f t="shared" si="0"/>
        <v>Šířka otvoru</v>
      </c>
      <c r="AH56" t="s">
        <v>371</v>
      </c>
      <c r="AI56" t="s">
        <v>25</v>
      </c>
      <c r="AJ56" t="s">
        <v>26</v>
      </c>
      <c r="AK56" t="s">
        <v>27</v>
      </c>
      <c r="AL56" t="s">
        <v>28</v>
      </c>
      <c r="AM56" t="s">
        <v>29</v>
      </c>
      <c r="AN56" t="s">
        <v>30</v>
      </c>
      <c r="AO56" t="s">
        <v>31</v>
      </c>
      <c r="AP56" t="s">
        <v>372</v>
      </c>
      <c r="BP56" s="15"/>
      <c r="BS56" s="15"/>
      <c r="BT56" s="15"/>
    </row>
    <row r="57" spans="2:72" ht="15.75" thickBot="1" x14ac:dyDescent="0.3">
      <c r="B57" s="90" t="s">
        <v>373</v>
      </c>
      <c r="C57" s="1" t="str">
        <f t="shared" si="1"/>
        <v>Volný prostor vlevo</v>
      </c>
      <c r="D57" s="88"/>
      <c r="E57" s="88"/>
      <c r="F57" s="89"/>
      <c r="G57" s="88"/>
      <c r="H57" s="88"/>
      <c r="I57" s="88"/>
      <c r="J57" s="88"/>
      <c r="K57" s="88"/>
      <c r="L57" s="89"/>
      <c r="M57" s="90" t="s">
        <v>374</v>
      </c>
      <c r="N57" s="88"/>
      <c r="O57" s="88"/>
      <c r="P57" s="16">
        <v>670</v>
      </c>
      <c r="Q57" s="15"/>
      <c r="R57" s="104" t="s">
        <v>375</v>
      </c>
      <c r="S57" s="105"/>
      <c r="T57" s="104" t="s">
        <v>376</v>
      </c>
      <c r="U57" s="105"/>
      <c r="V57" s="107">
        <v>44314</v>
      </c>
      <c r="W57" s="108"/>
      <c r="X57" s="104" t="s">
        <v>377</v>
      </c>
      <c r="Y57" s="105"/>
      <c r="Z57" s="109">
        <v>44314</v>
      </c>
      <c r="AA57" s="110" t="s">
        <v>378</v>
      </c>
      <c r="AB57" s="111" t="s">
        <v>379</v>
      </c>
      <c r="AG57" t="str">
        <f t="shared" si="0"/>
        <v>Výška otvoru</v>
      </c>
      <c r="AH57" t="s">
        <v>380</v>
      </c>
      <c r="AI57" t="s">
        <v>34</v>
      </c>
      <c r="AJ57" t="s">
        <v>35</v>
      </c>
      <c r="AK57" t="s">
        <v>36</v>
      </c>
      <c r="AL57" t="s">
        <v>37</v>
      </c>
      <c r="AM57" t="s">
        <v>38</v>
      </c>
      <c r="AN57" t="s">
        <v>39</v>
      </c>
      <c r="AO57" t="s">
        <v>40</v>
      </c>
      <c r="AP57" t="s">
        <v>381</v>
      </c>
      <c r="BP57" s="15"/>
      <c r="BS57" s="15"/>
      <c r="BT57" s="15"/>
    </row>
    <row r="58" spans="2:72" ht="15.75" customHeight="1" thickBot="1" x14ac:dyDescent="0.3">
      <c r="B58" s="90" t="s">
        <v>382</v>
      </c>
      <c r="C58" s="1" t="str">
        <f t="shared" si="1"/>
        <v>Volný prostor vravo</v>
      </c>
      <c r="D58" s="88"/>
      <c r="E58" s="88"/>
      <c r="F58" s="89"/>
      <c r="G58" s="91" t="str">
        <f>VLOOKUP(AG69,AG6:AR88,$AE$1+1,FALSE)</f>
        <v>Hloubka vedení</v>
      </c>
      <c r="H58" s="91"/>
      <c r="I58" s="91"/>
      <c r="J58" s="91"/>
      <c r="K58" s="91"/>
      <c r="L58" s="93"/>
      <c r="M58" s="90"/>
      <c r="N58" s="88"/>
      <c r="O58" s="88"/>
      <c r="P58" s="89"/>
      <c r="Q58" s="15"/>
      <c r="R58" s="112" t="s">
        <v>383</v>
      </c>
      <c r="S58" s="113"/>
      <c r="T58" s="113"/>
      <c r="U58" s="114"/>
      <c r="V58" s="115" t="str">
        <f>VLOOKUP(AG81,AG2:AR85,$AE$1+1,FALSE)</f>
        <v>STAVEBNÍ PŘIPRAVENOST</v>
      </c>
      <c r="W58" s="116"/>
      <c r="X58" s="116"/>
      <c r="Y58" s="116"/>
      <c r="Z58" s="116"/>
      <c r="AA58" s="116"/>
      <c r="AB58" s="117"/>
      <c r="AG58" t="str">
        <f t="shared" si="0"/>
        <v>Výška stropu</v>
      </c>
      <c r="AH58" t="s">
        <v>384</v>
      </c>
      <c r="AI58" t="s">
        <v>385</v>
      </c>
      <c r="AJ58" t="s">
        <v>386</v>
      </c>
      <c r="AK58" t="s">
        <v>387</v>
      </c>
      <c r="AL58" t="s">
        <v>388</v>
      </c>
      <c r="AM58" t="s">
        <v>389</v>
      </c>
      <c r="AN58" t="s">
        <v>390</v>
      </c>
      <c r="AO58" t="s">
        <v>391</v>
      </c>
      <c r="AP58" t="s">
        <v>392</v>
      </c>
      <c r="BP58" s="15"/>
      <c r="BS58" s="15"/>
      <c r="BT58" s="15"/>
    </row>
    <row r="59" spans="2:72" ht="15.75" customHeight="1" thickBot="1" x14ac:dyDescent="0.3">
      <c r="B59" s="90" t="s">
        <v>393</v>
      </c>
      <c r="C59" s="1" t="str">
        <f t="shared" si="1"/>
        <v>Hloubka vedení</v>
      </c>
      <c r="D59" s="88"/>
      <c r="E59" s="88"/>
      <c r="F59" s="89"/>
      <c r="G59" s="90" t="s">
        <v>394</v>
      </c>
      <c r="H59" s="88"/>
      <c r="I59" s="88"/>
      <c r="K59" s="88"/>
      <c r="L59" s="88" t="s">
        <v>395</v>
      </c>
      <c r="M59" s="90" t="s">
        <v>396</v>
      </c>
      <c r="N59" s="118" t="str">
        <f>IF(AND(J3&lt;=3000,J5&lt;=3000),AG86,350)</f>
        <v>NENÍ POŽADOVÁNO</v>
      </c>
      <c r="O59" s="119"/>
      <c r="P59" s="120"/>
      <c r="Q59" s="15"/>
      <c r="R59" s="121"/>
      <c r="S59" s="122"/>
      <c r="T59" s="122"/>
      <c r="U59" s="123"/>
      <c r="V59" s="124"/>
      <c r="W59" s="125"/>
      <c r="X59" s="125"/>
      <c r="Y59" s="125"/>
      <c r="Z59" s="125"/>
      <c r="AA59" s="125"/>
      <c r="AB59" s="126"/>
      <c r="AG59" t="str">
        <f t="shared" si="0"/>
        <v>Volný prostor nad překladem</v>
      </c>
      <c r="AH59" t="s">
        <v>397</v>
      </c>
      <c r="AI59" t="s">
        <v>398</v>
      </c>
      <c r="AJ59" t="s">
        <v>399</v>
      </c>
      <c r="AK59" t="s">
        <v>400</v>
      </c>
      <c r="AL59" t="s">
        <v>401</v>
      </c>
      <c r="AM59" t="s">
        <v>402</v>
      </c>
      <c r="AN59" t="s">
        <v>403</v>
      </c>
      <c r="AO59" t="s">
        <v>404</v>
      </c>
      <c r="AP59" t="s">
        <v>405</v>
      </c>
      <c r="BP59" s="15"/>
      <c r="BS59" s="15"/>
      <c r="BT59" s="15"/>
    </row>
    <row r="60" spans="2:72" ht="15.75" customHeight="1" thickBot="1" x14ac:dyDescent="0.3">
      <c r="B60" s="90" t="s">
        <v>406</v>
      </c>
      <c r="C60" s="1" t="str">
        <f t="shared" si="1"/>
        <v>Volný prostor nad vertikálním vedením</v>
      </c>
      <c r="D60" s="88"/>
      <c r="E60" s="88"/>
      <c r="F60" s="89"/>
      <c r="G60" s="88"/>
      <c r="H60" s="88"/>
      <c r="I60" s="88"/>
      <c r="J60" s="88"/>
      <c r="K60" s="88"/>
      <c r="L60" s="89"/>
      <c r="P60" s="16"/>
      <c r="Q60" s="15"/>
      <c r="R60" s="48"/>
      <c r="S60" s="15"/>
      <c r="T60" s="15"/>
      <c r="U60" s="15"/>
      <c r="V60" s="127" t="str">
        <f>AG10</f>
        <v>VERTIKÁLNÍ VEDENÍ S PŘEDMONT. HŘÍDELÍ  (VL-T)</v>
      </c>
      <c r="W60" s="128"/>
      <c r="X60" s="128"/>
      <c r="Y60" s="128"/>
      <c r="Z60" s="128"/>
      <c r="AA60" s="128"/>
      <c r="AB60" s="129"/>
      <c r="AG60" t="str">
        <f t="shared" si="0"/>
        <v>Výška montážní plochy nad otvorem</v>
      </c>
      <c r="AH60" t="s">
        <v>407</v>
      </c>
      <c r="AI60" t="s">
        <v>408</v>
      </c>
      <c r="AJ60" t="s">
        <v>409</v>
      </c>
      <c r="AK60" t="s">
        <v>410</v>
      </c>
      <c r="AL60" t="s">
        <v>411</v>
      </c>
      <c r="AM60" t="s">
        <v>412</v>
      </c>
      <c r="AN60" t="s">
        <v>413</v>
      </c>
      <c r="AO60" t="s">
        <v>414</v>
      </c>
      <c r="AP60" t="s">
        <v>415</v>
      </c>
      <c r="BP60" s="15"/>
      <c r="BS60" s="15"/>
      <c r="BT60" s="15"/>
    </row>
    <row r="61" spans="2:72" ht="15.75" customHeight="1" thickBot="1" x14ac:dyDescent="0.3">
      <c r="B61" s="130"/>
      <c r="C61" s="88"/>
      <c r="D61" s="88"/>
      <c r="E61" s="88"/>
      <c r="F61" s="89"/>
      <c r="G61" s="88"/>
      <c r="H61" s="88"/>
      <c r="I61" s="88"/>
      <c r="J61" s="88"/>
      <c r="K61" s="88"/>
      <c r="L61" s="89"/>
      <c r="P61" s="16"/>
      <c r="Q61" s="15"/>
      <c r="R61" s="48"/>
      <c r="S61" s="15"/>
      <c r="T61" s="15"/>
      <c r="U61" s="15"/>
      <c r="V61" s="131"/>
      <c r="W61" s="132"/>
      <c r="X61" s="132"/>
      <c r="Y61" s="132"/>
      <c r="Z61" s="132"/>
      <c r="AA61" s="132"/>
      <c r="AB61" s="133"/>
      <c r="AG61" t="str">
        <f t="shared" si="0"/>
        <v>Volný prostor vlevo</v>
      </c>
      <c r="AH61" t="s">
        <v>416</v>
      </c>
      <c r="AI61" t="s">
        <v>417</v>
      </c>
      <c r="AJ61" t="s">
        <v>418</v>
      </c>
      <c r="AK61" t="s">
        <v>419</v>
      </c>
      <c r="AL61" t="s">
        <v>420</v>
      </c>
      <c r="AM61" t="s">
        <v>421</v>
      </c>
      <c r="AN61" t="s">
        <v>422</v>
      </c>
      <c r="AO61" t="s">
        <v>423</v>
      </c>
      <c r="AP61" t="s">
        <v>424</v>
      </c>
      <c r="BP61" s="15"/>
      <c r="BS61" s="15"/>
      <c r="BT61" s="15"/>
    </row>
    <row r="62" spans="2:72" ht="15.75" thickBot="1" x14ac:dyDescent="0.3">
      <c r="B62" s="130"/>
      <c r="C62" s="88"/>
      <c r="D62" s="88"/>
      <c r="E62" s="88"/>
      <c r="F62" s="89"/>
      <c r="G62" s="88"/>
      <c r="H62" s="88"/>
      <c r="I62" s="88"/>
      <c r="J62" s="88"/>
      <c r="K62" s="88"/>
      <c r="L62" s="89"/>
      <c r="P62" s="16"/>
      <c r="Q62" s="15"/>
      <c r="R62" s="48"/>
      <c r="S62" s="15"/>
      <c r="T62" s="15"/>
      <c r="U62" s="15"/>
      <c r="V62" s="134" t="str">
        <f>VLOOKUP(AG82,AG2:AR85,$AE$1+1,FALSE)</f>
        <v xml:space="preserve">pružiny nad překladem </v>
      </c>
      <c r="W62" s="135"/>
      <c r="X62" s="135"/>
      <c r="Y62" s="136"/>
      <c r="Z62" s="90" t="str">
        <f>VLOOKUP(AG84,AG2:AR85,$AE$1+1,FALSE)</f>
        <v>Kód:</v>
      </c>
      <c r="AA62" s="104" t="str">
        <f>VLOOKUP(AG85,AG2:AR85,$AE$1+1,FALSE)</f>
        <v>Verze:</v>
      </c>
      <c r="AB62" s="105"/>
      <c r="AG62" t="str">
        <f t="shared" si="0"/>
        <v>Volný prostor vravo</v>
      </c>
      <c r="AH62" t="s">
        <v>425</v>
      </c>
      <c r="AI62" t="s">
        <v>426</v>
      </c>
      <c r="AJ62" t="s">
        <v>427</v>
      </c>
      <c r="AK62" t="s">
        <v>428</v>
      </c>
      <c r="AL62" t="s">
        <v>429</v>
      </c>
      <c r="AM62" t="s">
        <v>430</v>
      </c>
      <c r="AN62" t="s">
        <v>431</v>
      </c>
      <c r="AO62" t="s">
        <v>432</v>
      </c>
      <c r="AP62" t="s">
        <v>433</v>
      </c>
      <c r="BP62" s="15"/>
    </row>
    <row r="63" spans="2:72" ht="15.75" thickBot="1" x14ac:dyDescent="0.3">
      <c r="B63" s="130"/>
      <c r="C63" s="88"/>
      <c r="D63" s="88"/>
      <c r="E63" s="88"/>
      <c r="F63" s="89"/>
      <c r="G63" s="88"/>
      <c r="H63" s="88"/>
      <c r="I63" s="88"/>
      <c r="J63" s="88"/>
      <c r="K63" s="1"/>
      <c r="L63" s="100"/>
      <c r="M63" s="1"/>
      <c r="N63" s="1"/>
      <c r="O63" s="1"/>
      <c r="P63" s="100"/>
      <c r="Q63" s="1"/>
      <c r="R63" s="137"/>
      <c r="S63" s="1"/>
      <c r="T63" s="1"/>
      <c r="U63" s="1"/>
      <c r="V63" s="138"/>
      <c r="W63" s="139"/>
      <c r="X63" s="139"/>
      <c r="Y63" s="140"/>
      <c r="Z63" s="141" t="s">
        <v>434</v>
      </c>
      <c r="AA63" s="138">
        <v>2117</v>
      </c>
      <c r="AB63" s="140"/>
      <c r="AG63" t="str">
        <f t="shared" si="0"/>
        <v>Hloubka vedení</v>
      </c>
      <c r="AH63" t="s">
        <v>435</v>
      </c>
      <c r="AI63" t="s">
        <v>436</v>
      </c>
      <c r="AJ63" t="s">
        <v>437</v>
      </c>
      <c r="AK63" t="s">
        <v>438</v>
      </c>
      <c r="AL63" t="s">
        <v>439</v>
      </c>
      <c r="AM63" t="s">
        <v>440</v>
      </c>
      <c r="AN63" t="s">
        <v>441</v>
      </c>
      <c r="AO63" t="s">
        <v>442</v>
      </c>
      <c r="AP63" t="s">
        <v>443</v>
      </c>
      <c r="BP63" s="15"/>
    </row>
    <row r="64" spans="2:72" x14ac:dyDescent="0.25">
      <c r="AG64" t="str">
        <f t="shared" si="0"/>
        <v>Volný prostor nad vertikálním vedením</v>
      </c>
      <c r="AH64" s="142" t="s">
        <v>444</v>
      </c>
      <c r="AI64" s="142" t="s">
        <v>445</v>
      </c>
      <c r="AJ64" s="142" t="s">
        <v>446</v>
      </c>
      <c r="AK64" s="142" t="s">
        <v>447</v>
      </c>
      <c r="AL64" s="142" t="s">
        <v>448</v>
      </c>
      <c r="AM64" s="142" t="s">
        <v>449</v>
      </c>
      <c r="AN64" s="142" t="s">
        <v>450</v>
      </c>
      <c r="AO64" s="142" t="s">
        <v>451</v>
      </c>
      <c r="AP64" s="142" t="s">
        <v>452</v>
      </c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P64" s="15"/>
    </row>
    <row r="65" spans="12:68" x14ac:dyDescent="0.25">
      <c r="AG65" t="str">
        <f t="shared" si="0"/>
        <v>Ruční ovládání</v>
      </c>
      <c r="AH65" t="s">
        <v>453</v>
      </c>
      <c r="AI65" t="s">
        <v>454</v>
      </c>
      <c r="AJ65" t="s">
        <v>455</v>
      </c>
      <c r="AK65" t="s">
        <v>456</v>
      </c>
      <c r="AL65" t="s">
        <v>457</v>
      </c>
      <c r="AM65" t="s">
        <v>458</v>
      </c>
      <c r="AN65" t="s">
        <v>459</v>
      </c>
      <c r="AO65" t="s">
        <v>460</v>
      </c>
      <c r="AP65" t="s">
        <v>461</v>
      </c>
      <c r="BJ65" s="142"/>
      <c r="BK65" s="142"/>
      <c r="BP65" s="15"/>
    </row>
    <row r="66" spans="12:68" x14ac:dyDescent="0.25">
      <c r="AG66" t="str">
        <f t="shared" si="0"/>
        <v>Obě strany</v>
      </c>
      <c r="AH66" t="s">
        <v>462</v>
      </c>
      <c r="AI66" t="s">
        <v>463</v>
      </c>
      <c r="AJ66" t="s">
        <v>464</v>
      </c>
      <c r="AK66" t="s">
        <v>465</v>
      </c>
      <c r="AL66" t="s">
        <v>466</v>
      </c>
      <c r="AM66" t="s">
        <v>467</v>
      </c>
      <c r="AN66" t="s">
        <v>468</v>
      </c>
      <c r="AO66" t="s">
        <v>469</v>
      </c>
      <c r="AP66" t="s">
        <v>470</v>
      </c>
      <c r="BP66" s="15"/>
    </row>
    <row r="67" spans="12:68" x14ac:dyDescent="0.25">
      <c r="L67" s="15"/>
      <c r="M67" s="15"/>
      <c r="N67" s="15"/>
      <c r="O67" s="15"/>
      <c r="P67" s="15"/>
      <c r="Q67" s="15"/>
      <c r="R67" s="15"/>
      <c r="S67" s="15"/>
      <c r="T67" s="15"/>
      <c r="AG67" t="str">
        <f t="shared" ref="AG67:AG88" si="2">VLOOKUP(AH67,AH67:AR150,$AE$1,FALSE)</f>
        <v>Ovládání elektricky nebo řetězovým převodem</v>
      </c>
      <c r="AH67" t="s">
        <v>471</v>
      </c>
      <c r="AI67" t="s">
        <v>472</v>
      </c>
      <c r="AJ67" t="s">
        <v>473</v>
      </c>
      <c r="AK67" t="s">
        <v>474</v>
      </c>
      <c r="AL67" t="s">
        <v>475</v>
      </c>
      <c r="AM67" t="s">
        <v>476</v>
      </c>
      <c r="AN67" t="s">
        <v>477</v>
      </c>
      <c r="AO67" t="s">
        <v>478</v>
      </c>
      <c r="AP67" t="s">
        <v>479</v>
      </c>
      <c r="BP67" s="15"/>
    </row>
    <row r="68" spans="12:68" x14ac:dyDescent="0.25">
      <c r="L68" s="15"/>
      <c r="M68" s="15"/>
      <c r="N68" s="15"/>
      <c r="O68" s="15"/>
      <c r="P68" s="15"/>
      <c r="AG68" t="str">
        <f t="shared" si="2"/>
        <v>Motor nebo řetěz. př.</v>
      </c>
      <c r="AH68" t="s">
        <v>480</v>
      </c>
      <c r="AI68" t="s">
        <v>481</v>
      </c>
      <c r="AJ68" t="s">
        <v>482</v>
      </c>
      <c r="AK68" t="s">
        <v>483</v>
      </c>
      <c r="AL68" t="s">
        <v>484</v>
      </c>
      <c r="AM68" t="s">
        <v>485</v>
      </c>
      <c r="AN68" t="s">
        <v>486</v>
      </c>
      <c r="AO68" t="s">
        <v>487</v>
      </c>
      <c r="AP68" t="s">
        <v>488</v>
      </c>
      <c r="BP68" s="15"/>
    </row>
    <row r="69" spans="12:68" x14ac:dyDescent="0.25">
      <c r="L69" s="15"/>
      <c r="M69" s="15"/>
      <c r="N69" s="15"/>
      <c r="O69" s="15"/>
      <c r="P69" s="15"/>
      <c r="AG69" t="str">
        <f t="shared" si="2"/>
        <v>Hloubka vedení</v>
      </c>
      <c r="AH69" t="s">
        <v>435</v>
      </c>
      <c r="AI69" t="s">
        <v>436</v>
      </c>
      <c r="AJ69" t="s">
        <v>437</v>
      </c>
      <c r="AK69" t="s">
        <v>489</v>
      </c>
      <c r="AL69" t="s">
        <v>439</v>
      </c>
      <c r="AM69" t="s">
        <v>440</v>
      </c>
      <c r="AN69" t="s">
        <v>441</v>
      </c>
      <c r="AO69" t="s">
        <v>490</v>
      </c>
      <c r="AP69" t="s">
        <v>443</v>
      </c>
      <c r="BP69" s="15"/>
    </row>
    <row r="70" spans="12:68" x14ac:dyDescent="0.25">
      <c r="L70" s="15"/>
      <c r="M70" s="15"/>
      <c r="N70" s="15"/>
      <c r="O70" s="15"/>
      <c r="P70" s="15"/>
      <c r="AG70" t="str">
        <f t="shared" si="2"/>
        <v>Volný prostor nad překladem</v>
      </c>
      <c r="AH70" t="s">
        <v>397</v>
      </c>
      <c r="AI70" t="s">
        <v>398</v>
      </c>
      <c r="AJ70" t="s">
        <v>399</v>
      </c>
      <c r="AK70" t="s">
        <v>491</v>
      </c>
      <c r="AL70" t="s">
        <v>401</v>
      </c>
      <c r="AM70" t="s">
        <v>402</v>
      </c>
      <c r="AN70" t="s">
        <v>492</v>
      </c>
      <c r="AO70" t="s">
        <v>493</v>
      </c>
      <c r="AP70" t="s">
        <v>405</v>
      </c>
      <c r="BP70" s="15"/>
    </row>
    <row r="71" spans="12:68" x14ac:dyDescent="0.25">
      <c r="L71" s="15"/>
      <c r="M71" s="15"/>
      <c r="N71" s="15"/>
      <c r="O71" s="15"/>
      <c r="P71" s="143"/>
      <c r="Q71" s="143"/>
      <c r="R71" s="15"/>
      <c r="S71" s="15"/>
      <c r="T71" s="15"/>
      <c r="AG71" t="str">
        <f t="shared" si="2"/>
        <v>Osa hřídele nad překladem</v>
      </c>
      <c r="AH71" t="s">
        <v>494</v>
      </c>
      <c r="AI71" t="s">
        <v>495</v>
      </c>
      <c r="AJ71" t="s">
        <v>496</v>
      </c>
      <c r="AK71" t="s">
        <v>497</v>
      </c>
      <c r="AL71" t="s">
        <v>498</v>
      </c>
      <c r="AM71" t="s">
        <v>499</v>
      </c>
      <c r="AN71" t="s">
        <v>500</v>
      </c>
      <c r="AO71" t="s">
        <v>501</v>
      </c>
      <c r="AP71" t="s">
        <v>502</v>
      </c>
      <c r="BP71" s="15"/>
    </row>
    <row r="72" spans="12:68" x14ac:dyDescent="0.25">
      <c r="L72" s="15"/>
      <c r="M72" s="15"/>
      <c r="N72" s="15"/>
      <c r="O72" s="15"/>
      <c r="P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BP72" s="15"/>
    </row>
    <row r="74" spans="12:68" x14ac:dyDescent="0.25">
      <c r="AG74" t="str">
        <f t="shared" si="2"/>
        <v>Sestavil:</v>
      </c>
      <c r="AH74" t="s">
        <v>503</v>
      </c>
      <c r="AI74" t="s">
        <v>504</v>
      </c>
      <c r="AJ74" t="s">
        <v>505</v>
      </c>
      <c r="AK74" t="s">
        <v>506</v>
      </c>
      <c r="AL74" t="s">
        <v>507</v>
      </c>
      <c r="AM74" t="s">
        <v>508</v>
      </c>
      <c r="AN74" t="s">
        <v>509</v>
      </c>
      <c r="AO74" t="s">
        <v>510</v>
      </c>
      <c r="AP74" t="s">
        <v>511</v>
      </c>
    </row>
    <row r="75" spans="12:68" x14ac:dyDescent="0.25">
      <c r="AG75" t="str">
        <f t="shared" si="2"/>
        <v>Upravil:</v>
      </c>
      <c r="AH75" t="s">
        <v>512</v>
      </c>
      <c r="AI75" t="s">
        <v>513</v>
      </c>
      <c r="AJ75" t="s">
        <v>514</v>
      </c>
      <c r="AK75" t="s">
        <v>515</v>
      </c>
      <c r="AL75" t="s">
        <v>516</v>
      </c>
      <c r="AM75" t="s">
        <v>517</v>
      </c>
      <c r="AN75" t="s">
        <v>518</v>
      </c>
      <c r="AO75" t="s">
        <v>519</v>
      </c>
      <c r="AP75" t="s">
        <v>520</v>
      </c>
    </row>
    <row r="76" spans="12:68" x14ac:dyDescent="0.25">
      <c r="AG76" t="str">
        <f t="shared" si="2"/>
        <v>Schváleno - datum:</v>
      </c>
      <c r="AH76" t="s">
        <v>521</v>
      </c>
      <c r="AI76" t="s">
        <v>522</v>
      </c>
      <c r="AJ76" t="s">
        <v>523</v>
      </c>
      <c r="AK76" t="s">
        <v>524</v>
      </c>
      <c r="AL76" t="s">
        <v>525</v>
      </c>
      <c r="AM76" t="s">
        <v>526</v>
      </c>
      <c r="AN76" t="s">
        <v>527</v>
      </c>
      <c r="AO76" t="s">
        <v>528</v>
      </c>
      <c r="AP76" t="s">
        <v>529</v>
      </c>
    </row>
    <row r="77" spans="12:68" x14ac:dyDescent="0.25">
      <c r="AG77" t="str">
        <f t="shared" si="2"/>
        <v>Název souboru:</v>
      </c>
      <c r="AH77" t="s">
        <v>530</v>
      </c>
      <c r="AI77" t="s">
        <v>531</v>
      </c>
      <c r="AJ77" t="s">
        <v>532</v>
      </c>
      <c r="AK77" t="s">
        <v>533</v>
      </c>
      <c r="AL77" t="s">
        <v>534</v>
      </c>
      <c r="AM77" t="s">
        <v>535</v>
      </c>
      <c r="AN77" t="s">
        <v>536</v>
      </c>
      <c r="AO77" t="s">
        <v>537</v>
      </c>
      <c r="AP77" t="s">
        <v>538</v>
      </c>
    </row>
    <row r="78" spans="12:68" x14ac:dyDescent="0.25">
      <c r="AG78" t="str">
        <f t="shared" si="2"/>
        <v>Datum:</v>
      </c>
      <c r="AH78" t="s">
        <v>539</v>
      </c>
      <c r="AI78" t="s">
        <v>540</v>
      </c>
      <c r="AJ78" t="s">
        <v>539</v>
      </c>
      <c r="AK78" t="s">
        <v>541</v>
      </c>
      <c r="AL78" t="s">
        <v>542</v>
      </c>
      <c r="AM78" t="s">
        <v>539</v>
      </c>
      <c r="AN78" t="s">
        <v>543</v>
      </c>
      <c r="AO78" t="s">
        <v>544</v>
      </c>
      <c r="AP78" t="s">
        <v>545</v>
      </c>
    </row>
    <row r="79" spans="12:68" x14ac:dyDescent="0.25">
      <c r="AG79" t="str">
        <f t="shared" si="2"/>
        <v>Měřítko</v>
      </c>
      <c r="AH79" t="s">
        <v>546</v>
      </c>
      <c r="AI79" t="s">
        <v>547</v>
      </c>
      <c r="AJ79" t="s">
        <v>548</v>
      </c>
      <c r="AK79" t="s">
        <v>549</v>
      </c>
      <c r="AL79" t="s">
        <v>550</v>
      </c>
      <c r="AM79" t="s">
        <v>551</v>
      </c>
      <c r="AN79" t="s">
        <v>552</v>
      </c>
      <c r="AO79" t="s">
        <v>553</v>
      </c>
      <c r="AP79" t="s">
        <v>554</v>
      </c>
    </row>
    <row r="80" spans="12:68" x14ac:dyDescent="0.25">
      <c r="AG80" t="str">
        <f t="shared" si="2"/>
        <v xml:space="preserve">Formát: </v>
      </c>
      <c r="AH80" t="s">
        <v>555</v>
      </c>
      <c r="AI80" t="s">
        <v>556</v>
      </c>
      <c r="AJ80" t="s">
        <v>557</v>
      </c>
      <c r="AK80" t="s">
        <v>557</v>
      </c>
      <c r="AL80" t="s">
        <v>558</v>
      </c>
      <c r="AM80" t="s">
        <v>556</v>
      </c>
      <c r="AN80" t="s">
        <v>559</v>
      </c>
      <c r="AO80" t="s">
        <v>560</v>
      </c>
      <c r="AP80" t="s">
        <v>561</v>
      </c>
    </row>
    <row r="81" spans="33:63" ht="14.25" customHeight="1" x14ac:dyDescent="0.25">
      <c r="AG81" t="str">
        <f>VLOOKUP(AH81,AH81:AR172,$AE$1,FALSE)</f>
        <v>STAVEBNÍ PŘIPRAVENOST</v>
      </c>
      <c r="AH81" t="s">
        <v>562</v>
      </c>
      <c r="AI81" t="s">
        <v>563</v>
      </c>
      <c r="AJ81" t="s">
        <v>564</v>
      </c>
      <c r="AK81" t="s">
        <v>565</v>
      </c>
      <c r="AL81" t="s">
        <v>566</v>
      </c>
      <c r="AM81" s="144"/>
      <c r="AN81" t="s">
        <v>567</v>
      </c>
      <c r="AO81" t="s">
        <v>568</v>
      </c>
      <c r="AP81" t="s">
        <v>569</v>
      </c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</row>
    <row r="82" spans="33:63" x14ac:dyDescent="0.25">
      <c r="AG82" t="str">
        <f t="shared" si="2"/>
        <v xml:space="preserve">pružiny nad překladem </v>
      </c>
      <c r="AH82" t="s">
        <v>570</v>
      </c>
      <c r="AI82" t="s">
        <v>571</v>
      </c>
      <c r="AK82" t="s">
        <v>572</v>
      </c>
      <c r="AM82" t="s">
        <v>573</v>
      </c>
      <c r="AN82" t="s">
        <v>574</v>
      </c>
      <c r="AO82" t="s">
        <v>98</v>
      </c>
      <c r="AP82" t="s">
        <v>99</v>
      </c>
      <c r="BJ82" s="142"/>
      <c r="BK82" s="142"/>
    </row>
    <row r="83" spans="33:63" x14ac:dyDescent="0.25">
      <c r="AG83" t="str">
        <f t="shared" si="2"/>
        <v>VERTIKÁLNÍ SYSTÉM</v>
      </c>
      <c r="AH83" t="s">
        <v>575</v>
      </c>
      <c r="AI83" t="s">
        <v>576</v>
      </c>
      <c r="AK83" t="s">
        <v>577</v>
      </c>
      <c r="AL83" t="s">
        <v>578</v>
      </c>
      <c r="AM83" t="s">
        <v>579</v>
      </c>
    </row>
    <row r="84" spans="33:63" x14ac:dyDescent="0.25">
      <c r="AG84" t="str">
        <f t="shared" si="2"/>
        <v>Kód:</v>
      </c>
      <c r="AH84" t="s">
        <v>580</v>
      </c>
      <c r="AI84" t="s">
        <v>581</v>
      </c>
      <c r="AJ84" t="s">
        <v>582</v>
      </c>
      <c r="AK84" t="s">
        <v>583</v>
      </c>
      <c r="AL84" t="s">
        <v>584</v>
      </c>
      <c r="AM84" t="s">
        <v>585</v>
      </c>
      <c r="AN84" t="s">
        <v>586</v>
      </c>
      <c r="AO84" t="s">
        <v>587</v>
      </c>
      <c r="AP84" t="s">
        <v>588</v>
      </c>
    </row>
    <row r="85" spans="33:63" x14ac:dyDescent="0.25">
      <c r="AG85" t="str">
        <f t="shared" si="2"/>
        <v>Verze:</v>
      </c>
      <c r="AH85" t="s">
        <v>589</v>
      </c>
      <c r="AI85" t="s">
        <v>590</v>
      </c>
      <c r="AJ85" t="s">
        <v>590</v>
      </c>
      <c r="AK85" t="s">
        <v>591</v>
      </c>
      <c r="AL85" t="s">
        <v>592</v>
      </c>
      <c r="AM85" t="s">
        <v>593</v>
      </c>
      <c r="AN85" t="s">
        <v>594</v>
      </c>
      <c r="AO85" t="s">
        <v>595</v>
      </c>
      <c r="AP85" t="s">
        <v>596</v>
      </c>
    </row>
    <row r="86" spans="33:63" x14ac:dyDescent="0.25">
      <c r="AG86" t="str">
        <f t="shared" si="2"/>
        <v>NENÍ POŽADOVÁNO</v>
      </c>
      <c r="AH86" t="s">
        <v>597</v>
      </c>
      <c r="AI86" t="s">
        <v>598</v>
      </c>
      <c r="AJ86" t="s">
        <v>599</v>
      </c>
      <c r="AK86" t="s">
        <v>600</v>
      </c>
      <c r="AL86" t="s">
        <v>601</v>
      </c>
      <c r="AM86" t="s">
        <v>602</v>
      </c>
      <c r="AN86" t="s">
        <v>603</v>
      </c>
      <c r="AO86" t="s">
        <v>604</v>
      </c>
      <c r="AP86" t="s">
        <v>605</v>
      </c>
    </row>
    <row r="88" spans="33:63" x14ac:dyDescent="0.25">
      <c r="AG88" t="str">
        <f t="shared" si="2"/>
        <v>Prosím, vyplňte pole, která jsou označena barevně!</v>
      </c>
      <c r="AH88" t="s">
        <v>606</v>
      </c>
      <c r="AI88" t="s">
        <v>607</v>
      </c>
      <c r="AJ88" t="s">
        <v>608</v>
      </c>
      <c r="AK88" t="s">
        <v>609</v>
      </c>
      <c r="AL88" t="s">
        <v>610</v>
      </c>
      <c r="AM88" t="s">
        <v>611</v>
      </c>
      <c r="AN88" t="s">
        <v>612</v>
      </c>
      <c r="AO88" t="s">
        <v>613</v>
      </c>
      <c r="AP88" t="s">
        <v>614</v>
      </c>
    </row>
    <row r="90" spans="33:63" x14ac:dyDescent="0.25">
      <c r="AG90" t="str">
        <f>VLOOKUP(AH90,AH90:AR166,$AE$1,FALSE)</f>
        <v>Ocelovou konstrukci svařit z profilu 100x50x4 dle uvedených rozměrů</v>
      </c>
      <c r="AH90" t="s">
        <v>615</v>
      </c>
      <c r="AI90" t="s">
        <v>616</v>
      </c>
      <c r="AJ90" t="s">
        <v>617</v>
      </c>
      <c r="AK90" t="s">
        <v>618</v>
      </c>
      <c r="AL90" t="s">
        <v>619</v>
      </c>
      <c r="AM90" t="s">
        <v>620</v>
      </c>
      <c r="AN90" t="s">
        <v>621</v>
      </c>
      <c r="AO90" t="s">
        <v>622</v>
      </c>
      <c r="AP90" t="s">
        <v>623</v>
      </c>
    </row>
    <row r="92" spans="33:63" x14ac:dyDescent="0.25">
      <c r="AG92" t="str">
        <f t="shared" ref="AG92:AG99" si="3">VLOOKUP(AH92,AH92:AR181,$AE$1,FALSE)</f>
        <v>Ovládání</v>
      </c>
      <c r="AH92" t="s">
        <v>624</v>
      </c>
      <c r="AI92" t="s">
        <v>625</v>
      </c>
      <c r="AJ92" t="s">
        <v>626</v>
      </c>
      <c r="AK92" t="s">
        <v>627</v>
      </c>
      <c r="AL92" t="s">
        <v>628</v>
      </c>
      <c r="AM92" s="26" t="s">
        <v>629</v>
      </c>
      <c r="AN92" s="26" t="s">
        <v>630</v>
      </c>
      <c r="AO92" s="26" t="s">
        <v>631</v>
      </c>
      <c r="AP92" s="26" t="s">
        <v>632</v>
      </c>
    </row>
    <row r="93" spans="33:63" x14ac:dyDescent="0.25">
      <c r="AG93" t="str">
        <f t="shared" si="3"/>
        <v>ručně</v>
      </c>
      <c r="AH93" t="s">
        <v>633</v>
      </c>
      <c r="AI93" t="s">
        <v>634</v>
      </c>
      <c r="AJ93" t="s">
        <v>635</v>
      </c>
      <c r="AK93" t="s">
        <v>636</v>
      </c>
      <c r="AL93" t="s">
        <v>637</v>
      </c>
      <c r="AM93" s="26" t="s">
        <v>635</v>
      </c>
      <c r="AN93" s="26" t="s">
        <v>638</v>
      </c>
      <c r="AO93" s="26" t="s">
        <v>639</v>
      </c>
      <c r="AP93" s="145" t="s">
        <v>640</v>
      </c>
    </row>
    <row r="94" spans="33:63" ht="15" customHeight="1" x14ac:dyDescent="0.25">
      <c r="AG94" t="str">
        <f t="shared" si="3"/>
        <v>elektricky</v>
      </c>
      <c r="AH94" t="s">
        <v>641</v>
      </c>
      <c r="AI94" t="s">
        <v>642</v>
      </c>
      <c r="AJ94" t="s">
        <v>643</v>
      </c>
      <c r="AK94" t="s">
        <v>644</v>
      </c>
      <c r="AL94" t="s">
        <v>645</v>
      </c>
      <c r="AM94" s="26" t="s">
        <v>643</v>
      </c>
      <c r="AN94" s="26" t="s">
        <v>646</v>
      </c>
      <c r="AO94" s="26" t="s">
        <v>647</v>
      </c>
      <c r="AP94" s="145" t="s">
        <v>479</v>
      </c>
    </row>
    <row r="95" spans="33:63" x14ac:dyDescent="0.25">
      <c r="AG95" t="str">
        <f t="shared" si="3"/>
        <v>řetězovým převodem</v>
      </c>
      <c r="AH95" t="s">
        <v>648</v>
      </c>
      <c r="AI95" t="s">
        <v>649</v>
      </c>
      <c r="AJ95" t="s">
        <v>650</v>
      </c>
      <c r="AK95" t="s">
        <v>651</v>
      </c>
      <c r="AL95" t="s">
        <v>652</v>
      </c>
      <c r="AM95" s="26" t="s">
        <v>653</v>
      </c>
      <c r="AN95" s="26" t="s">
        <v>654</v>
      </c>
      <c r="AO95" s="26" t="s">
        <v>655</v>
      </c>
      <c r="AP95" s="146" t="s">
        <v>656</v>
      </c>
    </row>
    <row r="97" spans="33:42" x14ac:dyDescent="0.25">
      <c r="AG97" t="str">
        <f t="shared" si="3"/>
        <v>Umístění motoru</v>
      </c>
      <c r="AH97" t="s">
        <v>657</v>
      </c>
      <c r="AI97" t="s">
        <v>658</v>
      </c>
      <c r="AJ97" t="s">
        <v>659</v>
      </c>
      <c r="AK97" t="s">
        <v>660</v>
      </c>
      <c r="AL97" t="s">
        <v>661</v>
      </c>
      <c r="AM97" t="s">
        <v>662</v>
      </c>
      <c r="AN97" t="s">
        <v>663</v>
      </c>
      <c r="AO97" t="s">
        <v>664</v>
      </c>
      <c r="AP97" t="s">
        <v>665</v>
      </c>
    </row>
    <row r="98" spans="33:42" x14ac:dyDescent="0.25">
      <c r="AG98" t="str">
        <f t="shared" si="3"/>
        <v>Na levé straně</v>
      </c>
      <c r="AH98" t="s">
        <v>666</v>
      </c>
      <c r="AI98" t="s">
        <v>667</v>
      </c>
      <c r="AJ98" t="s">
        <v>668</v>
      </c>
      <c r="AK98" t="s">
        <v>669</v>
      </c>
      <c r="AL98" t="s">
        <v>670</v>
      </c>
      <c r="AM98" t="s">
        <v>671</v>
      </c>
      <c r="AN98" t="s">
        <v>672</v>
      </c>
      <c r="AO98" t="s">
        <v>673</v>
      </c>
      <c r="AP98" t="s">
        <v>674</v>
      </c>
    </row>
    <row r="99" spans="33:42" x14ac:dyDescent="0.25">
      <c r="AG99" t="str">
        <f t="shared" si="3"/>
        <v>Na pravé straně</v>
      </c>
      <c r="AH99" t="s">
        <v>675</v>
      </c>
      <c r="AI99" t="s">
        <v>676</v>
      </c>
      <c r="AJ99" t="s">
        <v>677</v>
      </c>
      <c r="AK99" t="s">
        <v>678</v>
      </c>
      <c r="AL99" t="s">
        <v>679</v>
      </c>
      <c r="AM99" t="s">
        <v>680</v>
      </c>
      <c r="AN99" t="s">
        <v>681</v>
      </c>
      <c r="AO99" t="s">
        <v>682</v>
      </c>
      <c r="AP99" t="s">
        <v>683</v>
      </c>
    </row>
    <row r="339" spans="34:53" x14ac:dyDescent="0.25"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</row>
    <row r="356" spans="34:53" x14ac:dyDescent="0.25"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</row>
  </sheetData>
  <sheetProtection selectLockedCells="1"/>
  <mergeCells count="43">
    <mergeCell ref="N59:P59"/>
    <mergeCell ref="V60:AB61"/>
    <mergeCell ref="V62:Y62"/>
    <mergeCell ref="AA62:AB62"/>
    <mergeCell ref="V63:Y63"/>
    <mergeCell ref="AA63:AB63"/>
    <mergeCell ref="R57:S57"/>
    <mergeCell ref="T57:U57"/>
    <mergeCell ref="V57:W57"/>
    <mergeCell ref="X57:Y57"/>
    <mergeCell ref="R58:U59"/>
    <mergeCell ref="V58:AB59"/>
    <mergeCell ref="X33:AB34"/>
    <mergeCell ref="X43:AB44"/>
    <mergeCell ref="R47:AB48"/>
    <mergeCell ref="R50:AB51"/>
    <mergeCell ref="G55:L55"/>
    <mergeCell ref="M56:P56"/>
    <mergeCell ref="R56:S56"/>
    <mergeCell ref="T56:U56"/>
    <mergeCell ref="V56:W56"/>
    <mergeCell ref="X56:Y56"/>
    <mergeCell ref="T18:T21"/>
    <mergeCell ref="I20:Q21"/>
    <mergeCell ref="C22:C23"/>
    <mergeCell ref="I23:P24"/>
    <mergeCell ref="C24:C28"/>
    <mergeCell ref="S26:S27"/>
    <mergeCell ref="I27:P28"/>
    <mergeCell ref="E9:F9"/>
    <mergeCell ref="Q9:R9"/>
    <mergeCell ref="Q10:R10"/>
    <mergeCell ref="C12:C21"/>
    <mergeCell ref="S13:S16"/>
    <mergeCell ref="I16:I19"/>
    <mergeCell ref="S17:S19"/>
    <mergeCell ref="U2:AB3"/>
    <mergeCell ref="X4:AB4"/>
    <mergeCell ref="X5:AB5"/>
    <mergeCell ref="X6:AB6"/>
    <mergeCell ref="J7:K7"/>
    <mergeCell ref="Q7:R7"/>
    <mergeCell ref="X7:AB7"/>
  </mergeCells>
  <conditionalFormatting sqref="J3 J5">
    <cfRule type="cellIs" dxfId="1" priority="1" stopIfTrue="1" operator="equal">
      <formula>0</formula>
    </cfRule>
  </conditionalFormatting>
  <conditionalFormatting sqref="Q7:R7">
    <cfRule type="expression" dxfId="0" priority="2" stopIfTrue="1">
      <formula>AND(OR(J7="",J7=AG93))</formula>
    </cfRule>
  </conditionalFormatting>
  <dataValidations count="6">
    <dataValidation type="list" allowBlank="1" showInputMessage="1" showErrorMessage="1" sqref="E5">
      <formula1>$AD$3:$AD$11</formula1>
    </dataValidation>
    <dataValidation type="list" allowBlank="1" showInputMessage="1" showErrorMessage="1" sqref="J7:K7">
      <formula1>AG93:AG95</formula1>
    </dataValidation>
    <dataValidation type="custom" allowBlank="1" showInputMessage="1" showErrorMessage="1" error="W*H &gt; 25m2" sqref="J5">
      <formula1>IF(OR(J5&gt;5500,J3/1000*J5/1000&gt;25),FALSE,TRUE)</formula1>
    </dataValidation>
    <dataValidation type="custom" allowBlank="1" showInputMessage="1" showErrorMessage="1" error="W*H &gt; 25m2" sqref="J3">
      <formula1>IF(OR(J3&gt;5000,J3/1000*J5/1000&gt;25),FALSE,TRUE)</formula1>
    </dataValidation>
    <dataValidation type="custom" allowBlank="1" showInputMessage="1" showErrorMessage="1" sqref="J9">
      <formula1>IF(J3&gt;3000,FALSE,TRUE)</formula1>
    </dataValidation>
    <dataValidation type="list" allowBlank="1" showInputMessage="1" showErrorMessage="1" sqref="Q7:R7">
      <formula1>AG98:AG99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landscape" r:id="rId1"/>
  <rowBreaks count="1" manualBreakCount="1">
    <brk id="63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topLeftCell="A13" workbookViewId="0">
      <selection activeCell="E48" sqref="E48:G49"/>
    </sheetView>
  </sheetViews>
  <sheetFormatPr defaultRowHeight="15" x14ac:dyDescent="0.25"/>
  <sheetData>
    <row r="1" spans="1:9" x14ac:dyDescent="0.25">
      <c r="A1" s="8"/>
      <c r="B1" s="9"/>
      <c r="C1" s="9"/>
      <c r="D1" s="9"/>
      <c r="E1" s="9"/>
      <c r="F1" s="9"/>
      <c r="G1" s="9"/>
      <c r="H1" s="9"/>
      <c r="I1" s="147"/>
    </row>
    <row r="2" spans="1:9" x14ac:dyDescent="0.25">
      <c r="A2" s="48"/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48"/>
      <c r="B3" s="15"/>
      <c r="C3" s="148"/>
      <c r="D3" s="15"/>
      <c r="E3" s="15"/>
      <c r="F3" s="15"/>
      <c r="G3" s="15"/>
      <c r="H3" s="15"/>
      <c r="I3" s="16"/>
    </row>
    <row r="4" spans="1:9" x14ac:dyDescent="0.25">
      <c r="A4" s="48"/>
      <c r="B4" s="71"/>
      <c r="C4" s="15"/>
      <c r="D4" s="15"/>
      <c r="E4" s="15"/>
      <c r="F4" s="15"/>
      <c r="G4" s="15"/>
      <c r="H4" s="15"/>
      <c r="I4" s="16"/>
    </row>
    <row r="5" spans="1:9" x14ac:dyDescent="0.25">
      <c r="A5" s="48"/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149" t="s">
        <v>684</v>
      </c>
      <c r="B6" s="15"/>
      <c r="C6" s="150" t="str">
        <f>general!C12</f>
        <v>Z= NENÍ POŽADOVÁNO</v>
      </c>
      <c r="D6" s="15"/>
      <c r="E6" s="15"/>
      <c r="F6" s="15"/>
      <c r="G6" s="15"/>
      <c r="H6" s="15"/>
      <c r="I6" s="16"/>
    </row>
    <row r="7" spans="1:9" x14ac:dyDescent="0.25">
      <c r="A7" s="149"/>
      <c r="B7" s="64" t="str">
        <f>general!I16</f>
        <v xml:space="preserve">J= </v>
      </c>
      <c r="C7" s="150"/>
      <c r="D7" s="15"/>
      <c r="E7" s="15"/>
      <c r="F7" s="15"/>
      <c r="G7" s="15"/>
      <c r="H7" s="15"/>
      <c r="I7" s="16"/>
    </row>
    <row r="8" spans="1:9" x14ac:dyDescent="0.25">
      <c r="A8" s="149"/>
      <c r="B8" s="64"/>
      <c r="C8" s="150"/>
      <c r="D8" s="15"/>
      <c r="E8" s="15"/>
      <c r="F8" s="15"/>
      <c r="G8" s="15"/>
      <c r="H8" s="15"/>
      <c r="I8" s="16"/>
    </row>
    <row r="9" spans="1:9" x14ac:dyDescent="0.25">
      <c r="A9" s="149"/>
      <c r="B9" s="64"/>
      <c r="C9" s="150"/>
      <c r="D9" s="15"/>
      <c r="E9" s="15"/>
      <c r="F9" s="15"/>
      <c r="G9" s="15"/>
      <c r="H9" s="15"/>
      <c r="I9" s="16"/>
    </row>
    <row r="10" spans="1:9" x14ac:dyDescent="0.25">
      <c r="A10" s="48"/>
      <c r="B10" s="64"/>
      <c r="C10" s="150"/>
      <c r="D10" s="15"/>
      <c r="E10" s="15"/>
      <c r="F10" s="15"/>
      <c r="G10" s="15"/>
      <c r="H10" s="15"/>
      <c r="I10" s="16"/>
    </row>
    <row r="11" spans="1:9" x14ac:dyDescent="0.25">
      <c r="A11" s="48"/>
      <c r="B11" s="15"/>
      <c r="C11" s="150"/>
      <c r="D11" s="15"/>
      <c r="E11" s="15"/>
      <c r="F11" s="15"/>
      <c r="G11" s="15"/>
      <c r="H11" s="15"/>
      <c r="I11" s="16"/>
    </row>
    <row r="12" spans="1:9" x14ac:dyDescent="0.25">
      <c r="A12" s="48"/>
      <c r="B12" s="15"/>
      <c r="C12" s="150"/>
      <c r="D12" s="15"/>
      <c r="E12" s="15"/>
      <c r="F12" s="15"/>
      <c r="G12" s="15"/>
      <c r="H12" s="15"/>
      <c r="I12" s="16"/>
    </row>
    <row r="13" spans="1:9" x14ac:dyDescent="0.25">
      <c r="A13" s="48"/>
      <c r="B13" s="15"/>
      <c r="C13" s="150"/>
      <c r="D13" s="15"/>
      <c r="E13" s="15"/>
      <c r="F13" s="15"/>
      <c r="G13" s="15"/>
      <c r="H13" s="15"/>
      <c r="I13" s="16"/>
    </row>
    <row r="14" spans="1:9" x14ac:dyDescent="0.25">
      <c r="A14" s="48"/>
      <c r="B14" s="15"/>
      <c r="C14" s="150"/>
      <c r="D14" s="15"/>
      <c r="E14" s="15"/>
      <c r="F14" s="15"/>
      <c r="G14" s="15"/>
      <c r="H14" s="15"/>
      <c r="I14" s="16"/>
    </row>
    <row r="15" spans="1:9" x14ac:dyDescent="0.25">
      <c r="A15" s="151"/>
      <c r="B15" s="15"/>
      <c r="C15" s="152"/>
      <c r="D15" s="15"/>
      <c r="E15" s="15"/>
      <c r="F15" s="15"/>
      <c r="G15" s="15"/>
      <c r="H15" s="15"/>
      <c r="I15" s="16"/>
    </row>
    <row r="16" spans="1:9" x14ac:dyDescent="0.25">
      <c r="A16" s="151"/>
      <c r="B16" s="15"/>
      <c r="C16" s="15"/>
      <c r="D16" s="15"/>
      <c r="E16" s="15"/>
      <c r="F16" s="15"/>
      <c r="G16" s="15"/>
      <c r="H16" s="15"/>
      <c r="I16" s="16"/>
    </row>
    <row r="17" spans="1:9" x14ac:dyDescent="0.25">
      <c r="A17" s="151"/>
      <c r="B17" s="15"/>
      <c r="C17" s="15"/>
      <c r="D17" s="15"/>
      <c r="E17" s="15"/>
      <c r="F17" s="15"/>
      <c r="G17" s="15"/>
      <c r="H17" s="15"/>
      <c r="I17" s="16"/>
    </row>
    <row r="18" spans="1:9" x14ac:dyDescent="0.25">
      <c r="A18" s="151"/>
      <c r="B18" s="64">
        <f>general!J5</f>
        <v>0</v>
      </c>
      <c r="C18" s="15"/>
      <c r="D18" s="15"/>
      <c r="E18" s="15"/>
      <c r="F18" s="15"/>
      <c r="G18" s="15"/>
      <c r="H18" s="15"/>
      <c r="I18" s="16"/>
    </row>
    <row r="19" spans="1:9" x14ac:dyDescent="0.25">
      <c r="A19" s="48"/>
      <c r="B19" s="64"/>
      <c r="C19" s="15"/>
      <c r="D19" s="15"/>
      <c r="E19" s="15"/>
      <c r="F19" s="15"/>
      <c r="G19" s="15"/>
      <c r="H19" s="15"/>
      <c r="I19" s="16"/>
    </row>
    <row r="20" spans="1:9" x14ac:dyDescent="0.25">
      <c r="A20" s="48"/>
      <c r="B20" s="64"/>
      <c r="C20" s="15"/>
      <c r="D20" s="15"/>
      <c r="E20" s="15"/>
      <c r="F20" s="15"/>
      <c r="G20" s="15"/>
      <c r="H20" s="15"/>
      <c r="I20" s="16"/>
    </row>
    <row r="21" spans="1:9" x14ac:dyDescent="0.25">
      <c r="A21" s="48"/>
      <c r="B21" s="64"/>
      <c r="C21" s="15"/>
      <c r="D21" s="15"/>
      <c r="E21" s="15"/>
      <c r="F21" s="15"/>
      <c r="G21" s="15"/>
      <c r="H21" s="15"/>
      <c r="I21" s="16"/>
    </row>
    <row r="22" spans="1:9" x14ac:dyDescent="0.25">
      <c r="A22" s="48"/>
      <c r="B22" s="15"/>
      <c r="C22" s="15"/>
      <c r="D22" s="15"/>
      <c r="E22" s="15"/>
      <c r="F22" s="15"/>
      <c r="G22" s="15"/>
      <c r="H22" s="15"/>
      <c r="I22" s="16"/>
    </row>
    <row r="23" spans="1:9" x14ac:dyDescent="0.25">
      <c r="A23" s="48"/>
      <c r="B23" s="15"/>
      <c r="C23" s="15"/>
      <c r="D23" s="15"/>
      <c r="E23" s="15"/>
      <c r="F23" s="15"/>
      <c r="G23" s="15"/>
      <c r="H23" s="15"/>
      <c r="I23" s="16"/>
    </row>
    <row r="24" spans="1:9" x14ac:dyDescent="0.25">
      <c r="A24" s="48"/>
      <c r="B24" s="15"/>
      <c r="C24" s="15"/>
      <c r="D24" s="15"/>
      <c r="E24" s="15"/>
      <c r="F24" s="15"/>
      <c r="G24" s="15"/>
      <c r="H24" s="15"/>
      <c r="I24" s="16"/>
    </row>
    <row r="25" spans="1:9" x14ac:dyDescent="0.25">
      <c r="A25" s="48"/>
      <c r="B25" s="15"/>
      <c r="C25" s="15"/>
      <c r="D25" s="15"/>
      <c r="E25" s="15"/>
      <c r="F25" s="15"/>
      <c r="G25" s="15"/>
      <c r="H25" s="15"/>
      <c r="I25" s="16"/>
    </row>
    <row r="26" spans="1:9" x14ac:dyDescent="0.25">
      <c r="A26" s="48"/>
      <c r="B26" s="15"/>
      <c r="C26" s="15"/>
      <c r="D26" s="15"/>
      <c r="E26" s="15"/>
      <c r="F26" s="15"/>
      <c r="G26" s="15"/>
      <c r="H26" s="15"/>
      <c r="I26" s="16"/>
    </row>
    <row r="27" spans="1:9" x14ac:dyDescent="0.25">
      <c r="A27" s="48"/>
      <c r="B27" s="15"/>
      <c r="C27" s="15"/>
      <c r="D27" s="148"/>
      <c r="E27" s="15"/>
      <c r="F27" s="15"/>
      <c r="G27" s="148"/>
      <c r="H27" s="15"/>
      <c r="I27" s="16"/>
    </row>
    <row r="28" spans="1:9" x14ac:dyDescent="0.25">
      <c r="A28" s="48"/>
      <c r="B28" s="15"/>
      <c r="C28" s="15"/>
      <c r="D28" s="15"/>
      <c r="E28" s="15"/>
      <c r="F28" s="148"/>
      <c r="G28" s="15"/>
      <c r="H28" s="15"/>
      <c r="I28" s="16"/>
    </row>
    <row r="29" spans="1:9" x14ac:dyDescent="0.25">
      <c r="A29" s="48"/>
      <c r="B29" s="15"/>
      <c r="C29" s="15"/>
      <c r="D29" s="15"/>
      <c r="E29" s="153"/>
      <c r="F29" s="72">
        <f>general!J3</f>
        <v>0</v>
      </c>
      <c r="G29" s="15"/>
      <c r="H29" s="15"/>
      <c r="I29" s="16"/>
    </row>
    <row r="30" spans="1:9" x14ac:dyDescent="0.25">
      <c r="A30" s="48"/>
      <c r="B30" s="15"/>
      <c r="C30" s="15"/>
      <c r="D30" s="15"/>
      <c r="E30" s="15"/>
      <c r="F30" s="15"/>
      <c r="G30" s="15"/>
      <c r="H30" s="15"/>
      <c r="I30" s="16"/>
    </row>
    <row r="31" spans="1:9" x14ac:dyDescent="0.25">
      <c r="A31" s="48"/>
      <c r="B31" s="15"/>
      <c r="C31" s="15"/>
      <c r="D31" s="15"/>
      <c r="E31" s="15"/>
      <c r="F31" s="15"/>
      <c r="G31" s="15"/>
      <c r="H31" s="15"/>
      <c r="I31" s="16"/>
    </row>
    <row r="32" spans="1:9" x14ac:dyDescent="0.25">
      <c r="A32" s="48"/>
      <c r="B32" s="15"/>
      <c r="C32" s="15"/>
      <c r="D32" s="15"/>
      <c r="E32" s="15"/>
      <c r="F32" s="15"/>
      <c r="G32" s="15"/>
      <c r="H32" s="15"/>
      <c r="I32" s="16"/>
    </row>
    <row r="33" spans="1:9" x14ac:dyDescent="0.25">
      <c r="A33" s="48"/>
      <c r="B33" s="15"/>
      <c r="C33" s="15"/>
      <c r="D33" s="15"/>
      <c r="E33" s="15"/>
      <c r="F33" s="15"/>
      <c r="G33" s="15"/>
      <c r="H33" s="15"/>
      <c r="I33" s="16"/>
    </row>
    <row r="34" spans="1:9" x14ac:dyDescent="0.25">
      <c r="A34" s="48"/>
      <c r="B34" s="15"/>
      <c r="C34" s="15"/>
      <c r="D34" s="15"/>
      <c r="E34" s="15"/>
      <c r="F34" s="15"/>
      <c r="G34" s="15"/>
      <c r="H34" s="15"/>
      <c r="I34" s="16"/>
    </row>
    <row r="35" spans="1:9" x14ac:dyDescent="0.25">
      <c r="A35" s="48"/>
      <c r="B35" s="15"/>
      <c r="C35" s="15"/>
      <c r="D35" s="15"/>
      <c r="E35" s="15"/>
      <c r="F35" s="15"/>
      <c r="G35" s="15"/>
      <c r="H35" s="15"/>
      <c r="I35" s="16"/>
    </row>
    <row r="36" spans="1:9" x14ac:dyDescent="0.25">
      <c r="A36" s="48"/>
      <c r="B36" s="15"/>
      <c r="C36" s="15"/>
      <c r="D36" s="15"/>
      <c r="E36" s="15"/>
      <c r="F36" s="15"/>
      <c r="G36" s="15"/>
      <c r="H36" s="15"/>
      <c r="I36" s="16"/>
    </row>
    <row r="37" spans="1:9" x14ac:dyDescent="0.25">
      <c r="A37" s="48"/>
      <c r="B37" s="15"/>
      <c r="C37" s="15"/>
      <c r="D37" s="15"/>
      <c r="E37" s="15"/>
      <c r="F37" s="15"/>
      <c r="G37" s="15"/>
      <c r="H37" s="15"/>
      <c r="I37" s="16"/>
    </row>
    <row r="38" spans="1:9" x14ac:dyDescent="0.25">
      <c r="A38" s="48"/>
      <c r="B38" s="15"/>
      <c r="C38" s="15"/>
      <c r="D38" s="15"/>
      <c r="E38" s="15"/>
      <c r="F38" s="15"/>
      <c r="G38" s="15"/>
      <c r="H38" s="15"/>
      <c r="I38" s="16"/>
    </row>
    <row r="39" spans="1:9" ht="15.75" thickBot="1" x14ac:dyDescent="0.3">
      <c r="A39" s="48"/>
      <c r="B39" s="15"/>
      <c r="C39" s="15"/>
      <c r="D39" s="15"/>
      <c r="E39" s="15"/>
      <c r="F39" s="15"/>
      <c r="G39" s="15"/>
      <c r="H39" s="15"/>
      <c r="I39" s="16"/>
    </row>
    <row r="40" spans="1:9" x14ac:dyDescent="0.25">
      <c r="A40" s="48"/>
      <c r="B40" s="15"/>
      <c r="C40" s="154" t="str">
        <f>general!U2</f>
        <v>VERTIKÁLNÍ VEDENÍ S PŘEDMONT. HŘÍDELÍ  (VL-T)</v>
      </c>
      <c r="D40" s="155"/>
      <c r="E40" s="155"/>
      <c r="F40" s="155"/>
      <c r="G40" s="155"/>
      <c r="H40" s="155"/>
      <c r="I40" s="156"/>
    </row>
    <row r="41" spans="1:9" ht="15.75" thickBot="1" x14ac:dyDescent="0.3">
      <c r="A41" s="48"/>
      <c r="B41" s="15"/>
      <c r="C41" s="157"/>
      <c r="D41" s="158"/>
      <c r="E41" s="158"/>
      <c r="F41" s="158"/>
      <c r="G41" s="158"/>
      <c r="H41" s="158"/>
      <c r="I41" s="159"/>
    </row>
    <row r="42" spans="1:9" ht="15.75" thickBot="1" x14ac:dyDescent="0.3">
      <c r="A42" s="48"/>
      <c r="B42" s="15"/>
      <c r="C42" s="160" t="str">
        <f>general!$AG$97</f>
        <v>Umístění motoru</v>
      </c>
      <c r="D42" s="161"/>
      <c r="E42" s="154" t="str">
        <f>general!AG99</f>
        <v>Na pravé straně</v>
      </c>
      <c r="F42" s="155"/>
      <c r="G42" s="156"/>
      <c r="H42" s="162"/>
      <c r="I42" s="162"/>
    </row>
    <row r="43" spans="1:9" ht="15.75" thickBot="1" x14ac:dyDescent="0.3">
      <c r="A43" s="48"/>
      <c r="B43" s="15"/>
      <c r="C43" s="163"/>
      <c r="D43" s="164"/>
      <c r="E43" s="157"/>
      <c r="F43" s="158"/>
      <c r="G43" s="159"/>
      <c r="H43" s="162"/>
      <c r="I43" s="162"/>
    </row>
    <row r="44" spans="1:9" ht="15.75" thickBot="1" x14ac:dyDescent="0.3">
      <c r="A44" s="48"/>
      <c r="B44" s="15"/>
      <c r="C44" s="160" t="str">
        <f>general!R56</f>
        <v>Sestavil:</v>
      </c>
      <c r="D44" s="161"/>
      <c r="E44" s="165"/>
      <c r="F44" s="165"/>
      <c r="G44" s="165"/>
      <c r="H44" s="162"/>
      <c r="I44" s="162"/>
    </row>
    <row r="45" spans="1:9" ht="15.75" thickBot="1" x14ac:dyDescent="0.3">
      <c r="A45" s="48"/>
      <c r="B45" s="15"/>
      <c r="C45" s="163"/>
      <c r="D45" s="164"/>
      <c r="E45" s="165"/>
      <c r="F45" s="165"/>
      <c r="G45" s="165"/>
      <c r="H45" s="162"/>
      <c r="I45" s="162"/>
    </row>
    <row r="46" spans="1:9" ht="15.75" thickBot="1" x14ac:dyDescent="0.3">
      <c r="A46" s="48"/>
      <c r="B46" s="15"/>
      <c r="C46" s="160" t="str">
        <f>general!T56</f>
        <v>Upravil:</v>
      </c>
      <c r="D46" s="161"/>
      <c r="E46" s="165"/>
      <c r="F46" s="165"/>
      <c r="G46" s="165"/>
      <c r="H46" s="162"/>
      <c r="I46" s="162"/>
    </row>
    <row r="47" spans="1:9" ht="15.75" thickBot="1" x14ac:dyDescent="0.3">
      <c r="A47" s="48"/>
      <c r="B47" s="15"/>
      <c r="C47" s="163"/>
      <c r="D47" s="164"/>
      <c r="E47" s="165"/>
      <c r="F47" s="165"/>
      <c r="G47" s="165"/>
      <c r="H47" s="162"/>
      <c r="I47" s="162"/>
    </row>
    <row r="48" spans="1:9" ht="15.75" thickBot="1" x14ac:dyDescent="0.3">
      <c r="A48" s="48"/>
      <c r="B48" s="15"/>
      <c r="C48" s="160" t="str">
        <f>general!Z56</f>
        <v>Datum:</v>
      </c>
      <c r="D48" s="161"/>
      <c r="E48" s="166"/>
      <c r="F48" s="166"/>
      <c r="G48" s="166"/>
      <c r="H48" s="162"/>
      <c r="I48" s="162"/>
    </row>
    <row r="49" spans="1:9" ht="15.75" thickBot="1" x14ac:dyDescent="0.3">
      <c r="A49" s="137"/>
      <c r="B49" s="1"/>
      <c r="C49" s="163"/>
      <c r="D49" s="164"/>
      <c r="E49" s="166"/>
      <c r="F49" s="166"/>
      <c r="G49" s="166"/>
      <c r="H49" s="162"/>
      <c r="I49" s="162"/>
    </row>
  </sheetData>
  <sheetProtection password="996F" sheet="1" objects="1" selectLockedCells="1"/>
  <mergeCells count="13">
    <mergeCell ref="E46:G47"/>
    <mergeCell ref="C48:D49"/>
    <mergeCell ref="E48:G49"/>
    <mergeCell ref="C6:C14"/>
    <mergeCell ref="B7:B10"/>
    <mergeCell ref="B18:B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topLeftCell="A17" workbookViewId="0">
      <selection activeCell="H42" sqref="H42:I49"/>
    </sheetView>
  </sheetViews>
  <sheetFormatPr defaultRowHeight="15" x14ac:dyDescent="0.25"/>
  <sheetData>
    <row r="1" spans="1:9" x14ac:dyDescent="0.25">
      <c r="A1" s="8"/>
      <c r="B1" s="9"/>
      <c r="C1" s="9"/>
      <c r="D1" s="9"/>
      <c r="E1" s="9"/>
      <c r="F1" s="9"/>
      <c r="G1" s="9"/>
      <c r="H1" s="9"/>
      <c r="I1" s="147"/>
    </row>
    <row r="2" spans="1:9" x14ac:dyDescent="0.25">
      <c r="A2" s="48"/>
      <c r="B2" s="153"/>
      <c r="C2" s="153"/>
      <c r="D2" s="153"/>
      <c r="E2" s="153"/>
      <c r="F2" s="153"/>
      <c r="G2" s="153"/>
      <c r="H2" s="153"/>
      <c r="I2" s="167"/>
    </row>
    <row r="3" spans="1:9" x14ac:dyDescent="0.25">
      <c r="A3" s="48"/>
      <c r="B3" s="153"/>
      <c r="C3" s="72"/>
      <c r="D3" s="153"/>
      <c r="E3" s="153"/>
      <c r="F3" s="153"/>
      <c r="G3" s="153"/>
      <c r="H3" s="153"/>
      <c r="I3" s="167"/>
    </row>
    <row r="4" spans="1:9" x14ac:dyDescent="0.25">
      <c r="A4" s="48"/>
      <c r="B4" s="77"/>
      <c r="C4" s="153"/>
      <c r="D4" s="153"/>
      <c r="E4" s="153"/>
      <c r="F4" s="153"/>
      <c r="G4" s="153"/>
      <c r="H4" s="153"/>
      <c r="I4" s="167"/>
    </row>
    <row r="5" spans="1:9" x14ac:dyDescent="0.25">
      <c r="A5" s="48"/>
      <c r="B5" s="153"/>
      <c r="C5" s="153"/>
      <c r="D5" s="153"/>
      <c r="E5" s="153"/>
      <c r="F5" s="153"/>
      <c r="G5" s="153"/>
      <c r="H5" s="153"/>
      <c r="I5" s="167"/>
    </row>
    <row r="6" spans="1:9" x14ac:dyDescent="0.25">
      <c r="A6" s="149" t="s">
        <v>684</v>
      </c>
      <c r="B6" s="153"/>
      <c r="C6" s="150" t="str">
        <f>general!C12</f>
        <v>Z= NENÍ POŽADOVÁNO</v>
      </c>
      <c r="D6" s="153"/>
      <c r="E6" s="153"/>
      <c r="F6" s="153"/>
      <c r="G6" s="153"/>
      <c r="H6" s="153"/>
      <c r="I6" s="167"/>
    </row>
    <row r="7" spans="1:9" x14ac:dyDescent="0.25">
      <c r="A7" s="149"/>
      <c r="B7" s="64" t="str">
        <f>general!I16</f>
        <v xml:space="preserve">J= </v>
      </c>
      <c r="C7" s="150"/>
      <c r="D7" s="153"/>
      <c r="E7" s="153"/>
      <c r="F7" s="153"/>
      <c r="G7" s="153"/>
      <c r="H7" s="153"/>
      <c r="I7" s="167"/>
    </row>
    <row r="8" spans="1:9" x14ac:dyDescent="0.25">
      <c r="A8" s="149"/>
      <c r="B8" s="64"/>
      <c r="C8" s="150"/>
      <c r="D8" s="153"/>
      <c r="E8" s="153"/>
      <c r="F8" s="153"/>
      <c r="G8" s="153"/>
      <c r="H8" s="153"/>
      <c r="I8" s="167"/>
    </row>
    <row r="9" spans="1:9" x14ac:dyDescent="0.25">
      <c r="A9" s="149"/>
      <c r="B9" s="64"/>
      <c r="C9" s="150"/>
      <c r="D9" s="153"/>
      <c r="E9" s="153"/>
      <c r="F9" s="153"/>
      <c r="G9" s="153"/>
      <c r="H9" s="153"/>
      <c r="I9" s="167"/>
    </row>
    <row r="10" spans="1:9" x14ac:dyDescent="0.25">
      <c r="A10" s="48"/>
      <c r="B10" s="64"/>
      <c r="C10" s="150"/>
      <c r="D10" s="153"/>
      <c r="E10" s="153"/>
      <c r="F10" s="153"/>
      <c r="G10" s="153"/>
      <c r="H10" s="153"/>
      <c r="I10" s="167"/>
    </row>
    <row r="11" spans="1:9" x14ac:dyDescent="0.25">
      <c r="A11" s="48"/>
      <c r="B11" s="153"/>
      <c r="C11" s="150"/>
      <c r="D11" s="153"/>
      <c r="E11" s="153"/>
      <c r="F11" s="153"/>
      <c r="G11" s="153"/>
      <c r="H11" s="153"/>
      <c r="I11" s="167"/>
    </row>
    <row r="12" spans="1:9" x14ac:dyDescent="0.25">
      <c r="A12" s="48"/>
      <c r="B12" s="153"/>
      <c r="C12" s="150"/>
      <c r="D12" s="153"/>
      <c r="E12" s="153"/>
      <c r="F12" s="153"/>
      <c r="G12" s="153"/>
      <c r="H12" s="153"/>
      <c r="I12" s="167"/>
    </row>
    <row r="13" spans="1:9" x14ac:dyDescent="0.25">
      <c r="A13" s="48"/>
      <c r="B13" s="153"/>
      <c r="C13" s="150"/>
      <c r="D13" s="153"/>
      <c r="E13" s="153"/>
      <c r="F13" s="153"/>
      <c r="G13" s="153"/>
      <c r="H13" s="153"/>
      <c r="I13" s="167"/>
    </row>
    <row r="14" spans="1:9" x14ac:dyDescent="0.25">
      <c r="A14" s="48"/>
      <c r="B14" s="153"/>
      <c r="C14" s="150"/>
      <c r="D14" s="153"/>
      <c r="E14" s="153"/>
      <c r="F14" s="153"/>
      <c r="G14" s="153"/>
      <c r="H14" s="153"/>
      <c r="I14" s="167"/>
    </row>
    <row r="15" spans="1:9" x14ac:dyDescent="0.25">
      <c r="A15" s="151"/>
      <c r="B15" s="153"/>
      <c r="C15" s="168"/>
      <c r="D15" s="153"/>
      <c r="E15" s="153"/>
      <c r="F15" s="153"/>
      <c r="G15" s="153"/>
      <c r="H15" s="153"/>
      <c r="I15" s="167"/>
    </row>
    <row r="16" spans="1:9" x14ac:dyDescent="0.25">
      <c r="A16" s="151"/>
      <c r="B16" s="153"/>
      <c r="C16" s="153"/>
      <c r="D16" s="153"/>
      <c r="E16" s="153"/>
      <c r="F16" s="153"/>
      <c r="G16" s="153"/>
      <c r="H16" s="153"/>
      <c r="I16" s="167"/>
    </row>
    <row r="17" spans="1:9" x14ac:dyDescent="0.25">
      <c r="A17" s="151"/>
      <c r="B17" s="153"/>
      <c r="C17" s="153"/>
      <c r="D17" s="153"/>
      <c r="E17" s="153"/>
      <c r="F17" s="153"/>
      <c r="G17" s="153"/>
      <c r="H17" s="153"/>
      <c r="I17" s="167"/>
    </row>
    <row r="18" spans="1:9" x14ac:dyDescent="0.25">
      <c r="A18" s="151"/>
      <c r="B18" s="64">
        <f>general!J5</f>
        <v>0</v>
      </c>
      <c r="C18" s="153"/>
      <c r="D18" s="153"/>
      <c r="E18" s="153"/>
      <c r="F18" s="153"/>
      <c r="G18" s="153"/>
      <c r="H18" s="153"/>
      <c r="I18" s="167"/>
    </row>
    <row r="19" spans="1:9" x14ac:dyDescent="0.25">
      <c r="A19" s="48"/>
      <c r="B19" s="64"/>
      <c r="C19" s="153"/>
      <c r="D19" s="153"/>
      <c r="E19" s="153"/>
      <c r="F19" s="153"/>
      <c r="G19" s="153"/>
      <c r="H19" s="153"/>
      <c r="I19" s="167"/>
    </row>
    <row r="20" spans="1:9" x14ac:dyDescent="0.25">
      <c r="A20" s="48"/>
      <c r="B20" s="64"/>
      <c r="C20" s="153"/>
      <c r="D20" s="153"/>
      <c r="E20" s="153"/>
      <c r="F20" s="153"/>
      <c r="G20" s="153"/>
      <c r="H20" s="153"/>
      <c r="I20" s="167"/>
    </row>
    <row r="21" spans="1:9" x14ac:dyDescent="0.25">
      <c r="A21" s="48"/>
      <c r="B21" s="64"/>
      <c r="C21" s="153"/>
      <c r="D21" s="153"/>
      <c r="E21" s="153"/>
      <c r="F21" s="153"/>
      <c r="G21" s="153"/>
      <c r="H21" s="153"/>
      <c r="I21" s="167"/>
    </row>
    <row r="22" spans="1:9" x14ac:dyDescent="0.25">
      <c r="A22" s="48"/>
      <c r="B22" s="153"/>
      <c r="C22" s="153"/>
      <c r="D22" s="153"/>
      <c r="E22" s="153"/>
      <c r="F22" s="153"/>
      <c r="G22" s="153"/>
      <c r="H22" s="153"/>
      <c r="I22" s="167"/>
    </row>
    <row r="23" spans="1:9" x14ac:dyDescent="0.25">
      <c r="A23" s="48"/>
      <c r="B23" s="153"/>
      <c r="C23" s="153"/>
      <c r="D23" s="153"/>
      <c r="E23" s="153"/>
      <c r="F23" s="153"/>
      <c r="G23" s="153"/>
      <c r="H23" s="153"/>
      <c r="I23" s="167"/>
    </row>
    <row r="24" spans="1:9" x14ac:dyDescent="0.25">
      <c r="A24" s="48"/>
      <c r="B24" s="153"/>
      <c r="C24" s="153"/>
      <c r="D24" s="153"/>
      <c r="E24" s="153"/>
      <c r="F24" s="153"/>
      <c r="G24" s="153"/>
      <c r="H24" s="153"/>
      <c r="I24" s="167"/>
    </row>
    <row r="25" spans="1:9" x14ac:dyDescent="0.25">
      <c r="A25" s="48"/>
      <c r="B25" s="153"/>
      <c r="C25" s="153"/>
      <c r="D25" s="153"/>
      <c r="E25" s="153"/>
      <c r="F25" s="153"/>
      <c r="G25" s="153"/>
      <c r="H25" s="153"/>
      <c r="I25" s="167"/>
    </row>
    <row r="26" spans="1:9" x14ac:dyDescent="0.25">
      <c r="A26" s="48"/>
      <c r="B26" s="153"/>
      <c r="C26" s="153"/>
      <c r="D26" s="153"/>
      <c r="E26" s="153"/>
      <c r="F26" s="153"/>
      <c r="G26" s="153"/>
      <c r="H26" s="153"/>
      <c r="I26" s="167"/>
    </row>
    <row r="27" spans="1:9" x14ac:dyDescent="0.25">
      <c r="A27" s="48"/>
      <c r="B27" s="153"/>
      <c r="C27" s="153"/>
      <c r="D27" s="72"/>
      <c r="E27" s="153"/>
      <c r="F27" s="153"/>
      <c r="G27" s="72"/>
      <c r="H27" s="153"/>
      <c r="I27" s="167"/>
    </row>
    <row r="28" spans="1:9" x14ac:dyDescent="0.25">
      <c r="A28" s="48"/>
      <c r="B28" s="153"/>
      <c r="C28" s="153"/>
      <c r="D28" s="153"/>
      <c r="E28" s="153"/>
      <c r="F28" s="72"/>
      <c r="G28" s="153"/>
      <c r="H28" s="153"/>
      <c r="I28" s="167"/>
    </row>
    <row r="29" spans="1:9" x14ac:dyDescent="0.25">
      <c r="A29" s="48"/>
      <c r="B29" s="153"/>
      <c r="C29" s="153"/>
      <c r="D29" s="153"/>
      <c r="E29" s="153"/>
      <c r="F29" s="72">
        <f>general!J3</f>
        <v>0</v>
      </c>
      <c r="G29" s="153"/>
      <c r="H29" s="153"/>
      <c r="I29" s="167"/>
    </row>
    <row r="30" spans="1:9" x14ac:dyDescent="0.25">
      <c r="A30" s="48"/>
      <c r="B30" s="153"/>
      <c r="C30" s="153"/>
      <c r="D30" s="153"/>
      <c r="E30" s="153"/>
      <c r="F30" s="153"/>
      <c r="G30" s="153"/>
      <c r="H30" s="153"/>
      <c r="I30" s="167"/>
    </row>
    <row r="31" spans="1:9" x14ac:dyDescent="0.25">
      <c r="A31" s="48"/>
      <c r="B31" s="15"/>
      <c r="C31" s="15"/>
      <c r="D31" s="15"/>
      <c r="E31" s="15"/>
      <c r="F31" s="15"/>
      <c r="G31" s="15"/>
      <c r="H31" s="15"/>
      <c r="I31" s="16"/>
    </row>
    <row r="32" spans="1:9" x14ac:dyDescent="0.25">
      <c r="A32" s="48"/>
      <c r="B32" s="15"/>
      <c r="C32" s="15"/>
      <c r="D32" s="15"/>
      <c r="E32" s="15"/>
      <c r="F32" s="15"/>
      <c r="G32" s="15"/>
      <c r="H32" s="15"/>
      <c r="I32" s="16"/>
    </row>
    <row r="33" spans="1:9" x14ac:dyDescent="0.25">
      <c r="A33" s="48"/>
      <c r="B33" s="15"/>
      <c r="C33" s="15"/>
      <c r="D33" s="15"/>
      <c r="E33" s="15"/>
      <c r="F33" s="15"/>
      <c r="G33" s="15"/>
      <c r="H33" s="15"/>
      <c r="I33" s="16"/>
    </row>
    <row r="34" spans="1:9" x14ac:dyDescent="0.25">
      <c r="A34" s="48"/>
      <c r="B34" s="15"/>
      <c r="C34" s="15"/>
      <c r="D34" s="15"/>
      <c r="E34" s="15"/>
      <c r="F34" s="15"/>
      <c r="G34" s="15"/>
      <c r="H34" s="15"/>
      <c r="I34" s="16"/>
    </row>
    <row r="35" spans="1:9" x14ac:dyDescent="0.25">
      <c r="A35" s="48"/>
      <c r="B35" s="15"/>
      <c r="C35" s="15"/>
      <c r="D35" s="15"/>
      <c r="E35" s="15"/>
      <c r="F35" s="15"/>
      <c r="G35" s="15"/>
      <c r="H35" s="15"/>
      <c r="I35" s="16"/>
    </row>
    <row r="36" spans="1:9" x14ac:dyDescent="0.25">
      <c r="A36" s="48"/>
      <c r="B36" s="15"/>
      <c r="C36" s="15"/>
      <c r="D36" s="15"/>
      <c r="E36" s="15"/>
      <c r="F36" s="15"/>
      <c r="G36" s="15"/>
      <c r="H36" s="15"/>
      <c r="I36" s="16"/>
    </row>
    <row r="37" spans="1:9" x14ac:dyDescent="0.25">
      <c r="A37" s="48"/>
      <c r="B37" s="15"/>
      <c r="C37" s="15"/>
      <c r="D37" s="15"/>
      <c r="E37" s="15"/>
      <c r="F37" s="15"/>
      <c r="G37" s="15"/>
      <c r="H37" s="15"/>
      <c r="I37" s="16"/>
    </row>
    <row r="38" spans="1:9" x14ac:dyDescent="0.25">
      <c r="A38" s="48"/>
      <c r="B38" s="15"/>
      <c r="C38" s="15"/>
      <c r="D38" s="15"/>
      <c r="E38" s="15"/>
      <c r="F38" s="15"/>
      <c r="G38" s="15"/>
      <c r="H38" s="15"/>
      <c r="I38" s="16"/>
    </row>
    <row r="39" spans="1:9" ht="15.75" thickBot="1" x14ac:dyDescent="0.3">
      <c r="A39" s="48"/>
      <c r="B39" s="15"/>
      <c r="C39" s="15"/>
      <c r="D39" s="15"/>
      <c r="E39" s="15"/>
      <c r="F39" s="15"/>
      <c r="G39" s="15"/>
      <c r="H39" s="15"/>
      <c r="I39" s="16"/>
    </row>
    <row r="40" spans="1:9" x14ac:dyDescent="0.25">
      <c r="A40" s="48"/>
      <c r="B40" s="15"/>
      <c r="C40" s="154" t="str">
        <f>general!U2</f>
        <v>VERTIKÁLNÍ VEDENÍ S PŘEDMONT. HŘÍDELÍ  (VL-T)</v>
      </c>
      <c r="D40" s="155"/>
      <c r="E40" s="155"/>
      <c r="F40" s="155"/>
      <c r="G40" s="155"/>
      <c r="H40" s="155"/>
      <c r="I40" s="156"/>
    </row>
    <row r="41" spans="1:9" ht="15.75" thickBot="1" x14ac:dyDescent="0.3">
      <c r="A41" s="48"/>
      <c r="B41" s="15"/>
      <c r="C41" s="157"/>
      <c r="D41" s="158"/>
      <c r="E41" s="158"/>
      <c r="F41" s="158"/>
      <c r="G41" s="158"/>
      <c r="H41" s="158"/>
      <c r="I41" s="159"/>
    </row>
    <row r="42" spans="1:9" ht="15.75" thickBot="1" x14ac:dyDescent="0.3">
      <c r="A42" s="48"/>
      <c r="B42" s="15"/>
      <c r="C42" s="160" t="str">
        <f>general!$AG$97</f>
        <v>Umístění motoru</v>
      </c>
      <c r="D42" s="161"/>
      <c r="E42" s="154" t="str">
        <f>general!AG98</f>
        <v>Na levé straně</v>
      </c>
      <c r="F42" s="155"/>
      <c r="G42" s="156"/>
      <c r="H42" s="162"/>
      <c r="I42" s="162"/>
    </row>
    <row r="43" spans="1:9" ht="15.75" thickBot="1" x14ac:dyDescent="0.3">
      <c r="A43" s="48"/>
      <c r="B43" s="15"/>
      <c r="C43" s="163"/>
      <c r="D43" s="164"/>
      <c r="E43" s="157"/>
      <c r="F43" s="158"/>
      <c r="G43" s="159"/>
      <c r="H43" s="162"/>
      <c r="I43" s="162"/>
    </row>
    <row r="44" spans="1:9" ht="15.75" thickBot="1" x14ac:dyDescent="0.3">
      <c r="A44" s="48"/>
      <c r="B44" s="15"/>
      <c r="C44" s="160" t="str">
        <f>general!R56</f>
        <v>Sestavil:</v>
      </c>
      <c r="D44" s="161"/>
      <c r="E44" s="165"/>
      <c r="F44" s="165"/>
      <c r="G44" s="165"/>
      <c r="H44" s="162"/>
      <c r="I44" s="162"/>
    </row>
    <row r="45" spans="1:9" ht="15.75" thickBot="1" x14ac:dyDescent="0.3">
      <c r="A45" s="48"/>
      <c r="B45" s="15"/>
      <c r="C45" s="163"/>
      <c r="D45" s="164"/>
      <c r="E45" s="165"/>
      <c r="F45" s="165"/>
      <c r="G45" s="165"/>
      <c r="H45" s="162"/>
      <c r="I45" s="162"/>
    </row>
    <row r="46" spans="1:9" ht="15.75" thickBot="1" x14ac:dyDescent="0.3">
      <c r="A46" s="48"/>
      <c r="B46" s="15"/>
      <c r="C46" s="160" t="str">
        <f>general!T56</f>
        <v>Upravil:</v>
      </c>
      <c r="D46" s="161"/>
      <c r="E46" s="165"/>
      <c r="F46" s="165"/>
      <c r="G46" s="165"/>
      <c r="H46" s="162"/>
      <c r="I46" s="162"/>
    </row>
    <row r="47" spans="1:9" ht="15.75" thickBot="1" x14ac:dyDescent="0.3">
      <c r="A47" s="48"/>
      <c r="B47" s="15"/>
      <c r="C47" s="163"/>
      <c r="D47" s="164"/>
      <c r="E47" s="165"/>
      <c r="F47" s="165"/>
      <c r="G47" s="165"/>
      <c r="H47" s="162"/>
      <c r="I47" s="162"/>
    </row>
    <row r="48" spans="1:9" ht="15.75" thickBot="1" x14ac:dyDescent="0.3">
      <c r="A48" s="48"/>
      <c r="B48" s="15"/>
      <c r="C48" s="160" t="str">
        <f>general!Z56</f>
        <v>Datum:</v>
      </c>
      <c r="D48" s="161"/>
      <c r="E48" s="166"/>
      <c r="F48" s="166"/>
      <c r="G48" s="166"/>
      <c r="H48" s="162"/>
      <c r="I48" s="162"/>
    </row>
    <row r="49" spans="1:9" ht="15.75" thickBot="1" x14ac:dyDescent="0.3">
      <c r="A49" s="137"/>
      <c r="B49" s="1"/>
      <c r="C49" s="163"/>
      <c r="D49" s="164"/>
      <c r="E49" s="166"/>
      <c r="F49" s="166"/>
      <c r="G49" s="166"/>
      <c r="H49" s="162"/>
      <c r="I49" s="162"/>
    </row>
  </sheetData>
  <sheetProtection password="996F" sheet="1" objects="1" selectLockedCells="1"/>
  <mergeCells count="13">
    <mergeCell ref="E46:G47"/>
    <mergeCell ref="C48:D49"/>
    <mergeCell ref="E48:G49"/>
    <mergeCell ref="C6:C14"/>
    <mergeCell ref="B7:B10"/>
    <mergeCell ref="B18:B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Pazderská</dc:creator>
  <cp:lastModifiedBy>Marie Pazderská</cp:lastModifiedBy>
  <dcterms:created xsi:type="dcterms:W3CDTF">2021-04-28T11:46:45Z</dcterms:created>
  <dcterms:modified xsi:type="dcterms:W3CDTF">2021-04-28T11:46:45Z</dcterms:modified>
</cp:coreProperties>
</file>